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06_FORMULARIOS\06.02_Candidaturas\NPN\PTDC 2025\"/>
    </mc:Choice>
  </mc:AlternateContent>
  <xr:revisionPtr revIDLastSave="0" documentId="13_ncr:1_{93ED3E56-A295-4FB3-A361-F0B5A3CE9C0F}" xr6:coauthVersionLast="47" xr6:coauthVersionMax="47" xr10:uidLastSave="{00000000-0000-0000-0000-000000000000}"/>
  <workbookProtection workbookAlgorithmName="SHA-512" workbookHashValue="3zqKJYDxr/JJ2B/GFcv66mgJp0Jn6Do+p26QOvQECNVOg/yBJyrp+GLv0sSm9UaTizyLVQYjdeF3D4a2GO9wjA==" workbookSaltValue="lCltoCFr0RFlZc52V7PyNQ==" workbookSpinCount="100000" lockStructure="1"/>
  <bookViews>
    <workbookView xWindow="-120" yWindow="-120" windowWidth="29040" windowHeight="15720" tabRatio="664" firstSheet="2" activeTab="4" xr2:uid="{F01E420F-D288-4EFB-B4ED-EF33B9A6369C}"/>
  </bookViews>
  <sheets>
    <sheet name="Introd." sheetId="21" state="hidden" r:id="rId1"/>
    <sheet name="Info" sheetId="17" state="hidden" r:id="rId2"/>
    <sheet name="1.G.Data" sheetId="6" r:id="rId3"/>
    <sheet name="1.1" sheetId="22" state="hidden" r:id="rId4"/>
    <sheet name="2.Inst." sheetId="2" r:id="rId5"/>
    <sheet name="2.1" sheetId="23" state="hidden" r:id="rId6"/>
    <sheet name="3.Tasks" sheetId="8" r:id="rId7"/>
    <sheet name="4.Team" sheetId="3" r:id="rId8"/>
    <sheet name="4.1" sheetId="10" r:id="rId9"/>
    <sheet name="4.2" sheetId="11" r:id="rId10"/>
    <sheet name="CAL_BO" sheetId="12" state="hidden" r:id="rId11"/>
    <sheet name="5.Equipments" sheetId="20" r:id="rId12"/>
    <sheet name="Amortizações" sheetId="19" state="hidden" r:id="rId13"/>
    <sheet name="6.Task-Budget" sheetId="1" state="hidden" r:id="rId14"/>
    <sheet name="6.Other Exp. Categories" sheetId="24" r:id="rId15"/>
    <sheet name="7.Budget" sheetId="13" state="hidden" r:id="rId16"/>
    <sheet name="8.Timeline" sheetId="14" r:id="rId17"/>
    <sheet name="7.Summary" sheetId="15" r:id="rId18"/>
  </sheets>
  <externalReferences>
    <externalReference r:id="rId19"/>
    <externalReference r:id="rId20"/>
    <externalReference r:id="rId21"/>
    <externalReference r:id="rId22"/>
    <externalReference r:id="rId23"/>
  </externalReferences>
  <definedNames>
    <definedName name="_xlnm._FilterDatabase" localSheetId="6" hidden="1">'3.Tasks'!$A$2:$BG$50</definedName>
    <definedName name="_xlnm._FilterDatabase" localSheetId="7" hidden="1">'4.Team'!$B$2:$C$2</definedName>
    <definedName name="_xlnm._FilterDatabase" localSheetId="13" hidden="1">'6.Task-Budget'!$B$2:$M$47</definedName>
    <definedName name="_xlnm._FilterDatabase" localSheetId="15" hidden="1">'7.Budget'!$A$1:$F$1</definedName>
    <definedName name="_xlnm._FilterDatabase" localSheetId="16" hidden="1">'8.Timeline'!$B$5:$AP$5</definedName>
    <definedName name="_xlnm._FilterDatabase" localSheetId="12" hidden="1">Amortizações!$A$1:$V$240</definedName>
    <definedName name="Área_Científica">[1]!Tabela12[Área Cientifica/FUNDUS]</definedName>
    <definedName name="_xlnm.Print_Area" localSheetId="11">'5.Equipments'!$A$1:$J$23</definedName>
    <definedName name="_xlnm.Print_Area" localSheetId="14">'6.Other Exp. Categories'!$A$1:$G$102</definedName>
    <definedName name="_xlnm.Print_Area" localSheetId="16">'8.Timeline'!$B$1:$AP$28</definedName>
    <definedName name="_xlnm.Print_Area" localSheetId="0">Introd.!$A$1:$E$61</definedName>
    <definedName name="Auto_Contratação">[1]!Tabela23[[Auto contratação IR ]]</definedName>
    <definedName name="COMPENSAÇÃO_CADUCIDADE" localSheetId="14">#REF!</definedName>
    <definedName name="COMPENSAÇÃO_CADUCIDADE" localSheetId="0">#REF!</definedName>
    <definedName name="COMPENSAÇÃO_CADUCIDADE">#REF!</definedName>
    <definedName name="Comunicação">[1]!Tabela8[[Comunicação da Avaliação ao IR ]]</definedName>
    <definedName name="Departamento">[1]!Tabela18[Departamento Ciências]</definedName>
    <definedName name="Faturação">[1]!Tabela20[[Faturado ]]</definedName>
    <definedName name="Financiador">[1]!Tabela9[Financiador]</definedName>
    <definedName name="Gestor">[1]!Tabela24[Gestor de projeto]</definedName>
    <definedName name="Gestor_da_submissão">[1]!Tabela2[Gestor da submissão]</definedName>
    <definedName name="Ind_Membros">#REF!</definedName>
    <definedName name="Inst.AQ" localSheetId="14">'6.Other Exp. Categories'!#REF!</definedName>
    <definedName name="Inst.AQ" localSheetId="0">'[2]6.Other Exp. Categories'!#REF!</definedName>
    <definedName name="Inst.AQ">'[2]6.Other Exp. Categories'!#REF!</definedName>
    <definedName name="Inst.M">'6.Other Exp. Categories'!$E$4:$E$32</definedName>
    <definedName name="Instituição_Proponente">[1]!Tabela11[Instituição Proponente]</definedName>
    <definedName name="IR">[1]!Tabela15[Investigador Responsável na FCiências.ID]</definedName>
    <definedName name="IVA">[1]!Tabela21[IVA]</definedName>
    <definedName name="Núcleo_da_Submissão">[1]!Tabela1[[Núcleo da submissão ]]</definedName>
    <definedName name="Plataforma">[1]!Tabela6[Plataforma]</definedName>
    <definedName name="Programa_de_Financiamento">[1]!Tabela13[Programa de Financiamento]</definedName>
    <definedName name="Resultado">[1]!Tabela7[[Resultado ]]</definedName>
    <definedName name="RH_Diretos">[1]!Tabela22[[Contratos RH diretos previstos ]]</definedName>
    <definedName name="Rub.AQ" localSheetId="14">'6.Other Exp. Categories'!#REF!</definedName>
    <definedName name="Rub.AQ">'[2]6.Other Exp. Categories'!#REF!</definedName>
    <definedName name="Rub.M">'6.Other Exp. Categories'!$B$3:$B$102</definedName>
    <definedName name="SUB._ALIM._11X" localSheetId="14">#REF!</definedName>
    <definedName name="SUB._ALIM._11X" localSheetId="0">#REF!</definedName>
    <definedName name="SUB._ALIM._11X">#REF!</definedName>
    <definedName name="SUB.NATAL" localSheetId="14">#REF!</definedName>
    <definedName name="SUB.NATAL" localSheetId="0">#REF!</definedName>
    <definedName name="SUB.NATAL">#REF!</definedName>
    <definedName name="SUB_FÉRIAS" localSheetId="14">#REF!</definedName>
    <definedName name="SUB_FÉRIAS" localSheetId="0">#REF!</definedName>
    <definedName name="SUB_FÉRIAS">#REF!</definedName>
    <definedName name="Subprograma">[1]!Tabela14[Subprograma FUNDUS]</definedName>
    <definedName name="Tab.AQ" localSheetId="14">'6.Other Exp. Categories'!#REF!</definedName>
    <definedName name="Tab.AQ">'[2]6.Other Exp. Categories'!#REF!</definedName>
    <definedName name="Tab.M">'6.Other Exp. Categories'!$A$3:$E$102</definedName>
    <definedName name="Tab.Val.Bolsas" localSheetId="14">#REF!</definedName>
    <definedName name="Tab.Val.Bolsas" localSheetId="0">#REF!</definedName>
    <definedName name="Tab.Val.Bolsas">#REF!</definedName>
    <definedName name="TabContratados" localSheetId="14">#REF!</definedName>
    <definedName name="TabContratados" localSheetId="0">#REF!</definedName>
    <definedName name="TabContratados">#REF!</definedName>
    <definedName name="Tipo_de_Contrato">[1]!Tabela5[Tipo de Contrato de prestação de serviço]</definedName>
    <definedName name="Tipologia_de_Projeto">[1]!Tabela4[Tipologia de Projeto]</definedName>
    <definedName name="_xlnm.Print_Titles" localSheetId="14">'6.Other Exp. Categories'!$1:$2</definedName>
    <definedName name="TOTAL" localSheetId="14">#REF!</definedName>
    <definedName name="TOTAL" localSheetId="0">#REF!</definedName>
    <definedName name="TOTAL">#REF!</definedName>
    <definedName name="Unidade">[1]!Tabela16[Unidade Associada]</definedName>
    <definedName name="V.AQ" localSheetId="14">'6.Other Exp. Categories'!#REF!</definedName>
    <definedName name="V.AQ" localSheetId="0">'[2]6.Other Exp. Categories'!#REF!</definedName>
    <definedName name="V.AQ">'[2]6.Other Exp. Categories'!#REF!</definedName>
    <definedName name="V.M">'6.Other Exp. Categories'!$C$3:$C$102</definedName>
    <definedName name="Vencimento" localSheetId="14">#REF!</definedName>
    <definedName name="Vencimento" localSheetId="0">#REF!</definedName>
    <definedName name="Vencimento">#REF!</definedName>
    <definedName name="Vínculo">[1]!Tabela19[Vínculo Laboral]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4" i="6" l="1"/>
  <c r="K13" i="6" s="1"/>
  <c r="M14" i="6"/>
  <c r="M13" i="6"/>
  <c r="K7" i="6"/>
  <c r="B35" i="6"/>
  <c r="A83" i="2"/>
  <c r="B65" i="3" l="1"/>
  <c r="B233" i="20"/>
  <c r="U45" i="24"/>
  <c r="A53" i="8"/>
  <c r="B31" i="14"/>
  <c r="D2" i="14"/>
  <c r="D1" i="14"/>
  <c r="AE6" i="10" l="1"/>
  <c r="AE7" i="10"/>
  <c r="AE8" i="10"/>
  <c r="AE9" i="10"/>
  <c r="V6" i="10"/>
  <c r="V7" i="10"/>
  <c r="V8" i="10"/>
  <c r="V9" i="10"/>
  <c r="M6" i="10"/>
  <c r="M7" i="10"/>
  <c r="M8" i="10"/>
  <c r="M9" i="10"/>
  <c r="D6" i="10"/>
  <c r="D7" i="10"/>
  <c r="D8" i="10"/>
  <c r="D9" i="10"/>
  <c r="BN11" i="10"/>
  <c r="BO11" i="10"/>
  <c r="BP11" i="10"/>
  <c r="BQ11" i="10"/>
  <c r="BR11" i="10"/>
  <c r="BM11" i="10"/>
  <c r="BQ16" i="10"/>
  <c r="BR16" i="10" s="1"/>
  <c r="BQ17" i="10"/>
  <c r="BR17" i="10" s="1"/>
  <c r="BQ18" i="10"/>
  <c r="BR18" i="10" s="1"/>
  <c r="BQ19" i="10"/>
  <c r="BR19" i="10"/>
  <c r="BQ20" i="10"/>
  <c r="BR20" i="10" s="1"/>
  <c r="BQ21" i="10"/>
  <c r="BR21" i="10" s="1"/>
  <c r="BQ22" i="10"/>
  <c r="BR22" i="10" s="1"/>
  <c r="BQ23" i="10"/>
  <c r="BR23" i="10"/>
  <c r="BQ24" i="10"/>
  <c r="BR24" i="10" s="1"/>
  <c r="BQ25" i="10"/>
  <c r="BR25" i="10" s="1"/>
  <c r="BQ26" i="10"/>
  <c r="BR26" i="10" s="1"/>
  <c r="BQ27" i="10"/>
  <c r="BR27" i="10"/>
  <c r="BQ28" i="10"/>
  <c r="BR28" i="10" s="1"/>
  <c r="BQ29" i="10"/>
  <c r="BR29" i="10" s="1"/>
  <c r="BQ30" i="10"/>
  <c r="BR30" i="10" s="1"/>
  <c r="BQ31" i="10"/>
  <c r="BR31" i="10"/>
  <c r="BQ32" i="10"/>
  <c r="BR32" i="10" s="1"/>
  <c r="BQ33" i="10"/>
  <c r="BR33" i="10" s="1"/>
  <c r="BQ34" i="10"/>
  <c r="BR34" i="10" s="1"/>
  <c r="BQ35" i="10"/>
  <c r="BR35" i="10"/>
  <c r="BQ36" i="10"/>
  <c r="BR36" i="10" s="1"/>
  <c r="BQ37" i="10"/>
  <c r="BR37" i="10" s="1"/>
  <c r="BQ38" i="10"/>
  <c r="BR38" i="10" s="1"/>
  <c r="BQ39" i="10"/>
  <c r="BR39" i="10"/>
  <c r="BQ40" i="10"/>
  <c r="BR40" i="10" s="1"/>
  <c r="BQ41" i="10"/>
  <c r="BR41" i="10" s="1"/>
  <c r="BQ42" i="10"/>
  <c r="BR42" i="10" s="1"/>
  <c r="BQ43" i="10"/>
  <c r="BR43" i="10"/>
  <c r="BQ44" i="10"/>
  <c r="BR44" i="10" s="1"/>
  <c r="BQ45" i="10"/>
  <c r="BR45" i="10" s="1"/>
  <c r="BQ46" i="10"/>
  <c r="BR46" i="10" s="1"/>
  <c r="BQ47" i="10"/>
  <c r="BR47" i="10"/>
  <c r="BQ48" i="10"/>
  <c r="BR48" i="10" s="1"/>
  <c r="BQ49" i="10"/>
  <c r="BR49" i="10" s="1"/>
  <c r="BQ50" i="10"/>
  <c r="BR50" i="10" s="1"/>
  <c r="BQ51" i="10"/>
  <c r="BR51" i="10"/>
  <c r="BQ52" i="10"/>
  <c r="BR52" i="10" s="1"/>
  <c r="BQ53" i="10"/>
  <c r="BR53" i="10" s="1"/>
  <c r="BQ54" i="10"/>
  <c r="BR54" i="10" s="1"/>
  <c r="BQ55" i="10"/>
  <c r="BR55" i="10"/>
  <c r="BQ56" i="10"/>
  <c r="BR56" i="10" s="1"/>
  <c r="BQ57" i="10"/>
  <c r="BR57" i="10" s="1"/>
  <c r="BO18" i="10"/>
  <c r="BP18" i="10" s="1"/>
  <c r="BO19" i="10"/>
  <c r="BP19" i="10" s="1"/>
  <c r="BO20" i="10"/>
  <c r="BP20" i="10"/>
  <c r="BO21" i="10"/>
  <c r="BP21" i="10"/>
  <c r="BO22" i="10"/>
  <c r="BP22" i="10" s="1"/>
  <c r="BO23" i="10"/>
  <c r="BP23" i="10" s="1"/>
  <c r="BO24" i="10"/>
  <c r="BP24" i="10"/>
  <c r="BO25" i="10"/>
  <c r="BP25" i="10"/>
  <c r="BO26" i="10"/>
  <c r="BP26" i="10" s="1"/>
  <c r="BO27" i="10"/>
  <c r="BP27" i="10" s="1"/>
  <c r="BO28" i="10"/>
  <c r="BP28" i="10"/>
  <c r="BO29" i="10"/>
  <c r="BP29" i="10"/>
  <c r="BO30" i="10"/>
  <c r="BP30" i="10" s="1"/>
  <c r="BO31" i="10"/>
  <c r="BP31" i="10" s="1"/>
  <c r="BO32" i="10"/>
  <c r="BP32" i="10"/>
  <c r="BO33" i="10"/>
  <c r="BP33" i="10"/>
  <c r="BO34" i="10"/>
  <c r="BP34" i="10" s="1"/>
  <c r="BO35" i="10"/>
  <c r="BP35" i="10" s="1"/>
  <c r="BO36" i="10"/>
  <c r="BP36" i="10"/>
  <c r="BO37" i="10"/>
  <c r="BP37" i="10"/>
  <c r="BO38" i="10"/>
  <c r="BP38" i="10" s="1"/>
  <c r="BO39" i="10"/>
  <c r="BP39" i="10" s="1"/>
  <c r="BO40" i="10"/>
  <c r="BP40" i="10"/>
  <c r="BO41" i="10"/>
  <c r="BP41" i="10"/>
  <c r="BO42" i="10"/>
  <c r="BP42" i="10" s="1"/>
  <c r="BO43" i="10"/>
  <c r="BP43" i="10" s="1"/>
  <c r="BO44" i="10"/>
  <c r="BP44" i="10"/>
  <c r="BO45" i="10"/>
  <c r="BP45" i="10"/>
  <c r="BO46" i="10"/>
  <c r="BP46" i="10" s="1"/>
  <c r="BO47" i="10"/>
  <c r="BP47" i="10" s="1"/>
  <c r="BO48" i="10"/>
  <c r="BP48" i="10"/>
  <c r="BO49" i="10"/>
  <c r="BP49" i="10"/>
  <c r="BO50" i="10"/>
  <c r="BP50" i="10" s="1"/>
  <c r="BO51" i="10"/>
  <c r="BP51" i="10" s="1"/>
  <c r="BO52" i="10"/>
  <c r="BP52" i="10"/>
  <c r="BO53" i="10"/>
  <c r="BP53" i="10"/>
  <c r="BO54" i="10"/>
  <c r="BP54" i="10" s="1"/>
  <c r="BO55" i="10"/>
  <c r="BP55" i="10" s="1"/>
  <c r="BO56" i="10"/>
  <c r="BP56" i="10"/>
  <c r="BO57" i="10"/>
  <c r="BP57" i="10"/>
  <c r="BO17" i="10"/>
  <c r="BP17" i="10" s="1"/>
  <c r="BN18" i="10"/>
  <c r="BN19" i="10"/>
  <c r="BN20" i="10"/>
  <c r="BN21" i="10"/>
  <c r="BN22" i="10"/>
  <c r="BN23" i="10"/>
  <c r="BN24" i="10"/>
  <c r="BN25" i="10"/>
  <c r="BN26" i="10"/>
  <c r="BN27" i="10"/>
  <c r="BN28" i="10"/>
  <c r="BN29" i="10"/>
  <c r="BN30" i="10"/>
  <c r="BN31" i="10"/>
  <c r="BN32" i="10"/>
  <c r="BN33" i="10"/>
  <c r="BN34" i="10"/>
  <c r="BN35" i="10"/>
  <c r="BN36" i="10"/>
  <c r="BN37" i="10"/>
  <c r="BN38" i="10"/>
  <c r="BN39" i="10"/>
  <c r="BN40" i="10"/>
  <c r="BN41" i="10"/>
  <c r="BN42" i="10"/>
  <c r="BN43" i="10"/>
  <c r="BN44" i="10"/>
  <c r="BN45" i="10"/>
  <c r="BN46" i="10"/>
  <c r="BN47" i="10"/>
  <c r="BN48" i="10"/>
  <c r="BN49" i="10"/>
  <c r="BN50" i="10"/>
  <c r="BN51" i="10"/>
  <c r="BN52" i="10"/>
  <c r="BN53" i="10"/>
  <c r="BN54" i="10"/>
  <c r="BN55" i="10"/>
  <c r="BN56" i="10"/>
  <c r="BN57" i="10"/>
  <c r="BN17" i="10"/>
  <c r="BO16" i="10"/>
  <c r="BP16" i="10" s="1"/>
  <c r="BN16" i="10"/>
  <c r="BM18" i="10"/>
  <c r="BM19" i="10"/>
  <c r="BM20" i="10"/>
  <c r="BM21" i="10"/>
  <c r="BM22" i="10"/>
  <c r="BM23" i="10"/>
  <c r="BM24" i="10"/>
  <c r="BM25" i="10"/>
  <c r="BM26" i="10"/>
  <c r="BM27" i="10"/>
  <c r="BM28" i="10"/>
  <c r="BM29" i="10"/>
  <c r="BM30" i="10"/>
  <c r="BM31" i="10"/>
  <c r="BM32" i="10"/>
  <c r="BM33" i="10"/>
  <c r="BM34" i="10"/>
  <c r="BM35" i="10"/>
  <c r="BM36" i="10"/>
  <c r="BM37" i="10"/>
  <c r="BM38" i="10"/>
  <c r="BM39" i="10"/>
  <c r="BM40" i="10"/>
  <c r="BM41" i="10"/>
  <c r="BM42" i="10"/>
  <c r="BM43" i="10"/>
  <c r="BM44" i="10"/>
  <c r="BM45" i="10"/>
  <c r="BM46" i="10"/>
  <c r="BM47" i="10"/>
  <c r="BM48" i="10"/>
  <c r="BM49" i="10"/>
  <c r="BM50" i="10"/>
  <c r="BM51" i="10"/>
  <c r="BM52" i="10"/>
  <c r="BM53" i="10"/>
  <c r="BM54" i="10"/>
  <c r="BM55" i="10"/>
  <c r="BM56" i="10"/>
  <c r="BM57" i="10"/>
  <c r="BM17" i="10"/>
  <c r="BL18" i="10"/>
  <c r="BL19" i="10"/>
  <c r="BL20" i="10"/>
  <c r="BL21" i="10"/>
  <c r="BL22" i="10"/>
  <c r="BL23" i="10"/>
  <c r="BL24" i="10"/>
  <c r="BL25" i="10"/>
  <c r="BL26" i="10"/>
  <c r="BL27" i="10"/>
  <c r="BL28" i="10"/>
  <c r="BL29" i="10"/>
  <c r="BL30" i="10"/>
  <c r="BL31" i="10"/>
  <c r="BL32" i="10"/>
  <c r="BL33" i="10"/>
  <c r="BL34" i="10"/>
  <c r="BL35" i="10"/>
  <c r="BL36" i="10"/>
  <c r="BL37" i="10"/>
  <c r="BL38" i="10"/>
  <c r="BL39" i="10"/>
  <c r="BL40" i="10"/>
  <c r="BL41" i="10"/>
  <c r="BL42" i="10"/>
  <c r="BL43" i="10"/>
  <c r="BL44" i="10"/>
  <c r="BL45" i="10"/>
  <c r="BL46" i="10"/>
  <c r="BL47" i="10"/>
  <c r="BL48" i="10"/>
  <c r="BL49" i="10"/>
  <c r="BL50" i="10"/>
  <c r="BL51" i="10"/>
  <c r="BL52" i="10"/>
  <c r="BL53" i="10"/>
  <c r="BL54" i="10"/>
  <c r="BL55" i="10"/>
  <c r="BL56" i="10"/>
  <c r="BL57" i="10"/>
  <c r="BL17" i="10"/>
  <c r="BK18" i="10"/>
  <c r="BK19" i="10"/>
  <c r="BK20" i="10"/>
  <c r="BK21" i="10"/>
  <c r="BK22" i="10"/>
  <c r="BK23" i="10"/>
  <c r="BK24" i="10"/>
  <c r="BK25" i="10"/>
  <c r="BK26" i="10"/>
  <c r="BK27" i="10"/>
  <c r="BK28" i="10"/>
  <c r="BK29" i="10"/>
  <c r="BK30" i="10"/>
  <c r="BK31" i="10"/>
  <c r="BK32" i="10"/>
  <c r="BK33" i="10"/>
  <c r="BK34" i="10"/>
  <c r="BK35" i="10"/>
  <c r="BK36" i="10"/>
  <c r="BK37" i="10"/>
  <c r="BK38" i="10"/>
  <c r="BK39" i="10"/>
  <c r="BK40" i="10"/>
  <c r="BK41" i="10"/>
  <c r="BK42" i="10"/>
  <c r="BK43" i="10"/>
  <c r="BK44" i="10"/>
  <c r="BK45" i="10"/>
  <c r="BK46" i="10"/>
  <c r="BK47" i="10"/>
  <c r="BK48" i="10"/>
  <c r="BK49" i="10"/>
  <c r="BK50" i="10"/>
  <c r="BK51" i="10"/>
  <c r="BK52" i="10"/>
  <c r="BK53" i="10"/>
  <c r="BK54" i="10"/>
  <c r="BK55" i="10"/>
  <c r="BK56" i="10"/>
  <c r="BK57" i="10"/>
  <c r="BK17" i="10"/>
  <c r="BM16" i="10"/>
  <c r="AB3" i="15" l="1"/>
  <c r="Z3" i="15"/>
  <c r="AA3" i="15"/>
  <c r="T3" i="15" l="1"/>
  <c r="F11" i="17" l="1"/>
  <c r="F8" i="17"/>
  <c r="C11" i="17"/>
  <c r="C10" i="17" s="1"/>
  <c r="B11" i="17"/>
  <c r="CD39" i="3" l="1"/>
  <c r="CF39" i="3"/>
  <c r="CH39" i="3"/>
  <c r="D3" i="20"/>
  <c r="D4" i="20"/>
  <c r="C4" i="3"/>
  <c r="D10" i="2"/>
  <c r="D9" i="2"/>
  <c r="CI41" i="3"/>
  <c r="CI32" i="3"/>
  <c r="D8" i="20" l="1"/>
  <c r="C49" i="8" l="1"/>
  <c r="C50" i="8"/>
  <c r="C31" i="8"/>
  <c r="C32" i="8"/>
  <c r="C33" i="8"/>
  <c r="C34" i="8"/>
  <c r="C35" i="8"/>
  <c r="C36" i="8"/>
  <c r="C37" i="8"/>
  <c r="C38" i="8"/>
  <c r="C39" i="8"/>
  <c r="C40" i="8"/>
  <c r="C41" i="8"/>
  <c r="C42" i="8"/>
  <c r="C43" i="8"/>
  <c r="C44" i="8"/>
  <c r="C45" i="8"/>
  <c r="C46" i="8"/>
  <c r="C47" i="8"/>
  <c r="C48" i="8"/>
  <c r="AG32" i="24" l="1"/>
  <c r="C10" i="11"/>
  <c r="C5" i="11"/>
  <c r="C6" i="11"/>
  <c r="C7" i="11"/>
  <c r="C4" i="11"/>
  <c r="K10" i="24" l="1"/>
  <c r="K8" i="24"/>
  <c r="K7" i="24"/>
  <c r="K6" i="24"/>
  <c r="K5" i="24"/>
  <c r="K4" i="24"/>
  <c r="J10" i="24"/>
  <c r="J8" i="24"/>
  <c r="J7" i="24"/>
  <c r="J6" i="24"/>
  <c r="J5" i="24"/>
  <c r="J4" i="24"/>
  <c r="AF3" i="20"/>
  <c r="I34" i="3" l="1"/>
  <c r="F25" i="8"/>
  <c r="F29" i="3" s="1"/>
  <c r="CE47" i="3"/>
  <c r="CE46" i="3"/>
  <c r="CE45" i="3"/>
  <c r="CE44" i="3"/>
  <c r="CE43" i="3"/>
  <c r="CE35" i="3"/>
  <c r="CE36" i="3"/>
  <c r="CE37" i="3"/>
  <c r="CE38" i="3"/>
  <c r="CE34" i="3"/>
  <c r="E30" i="3"/>
  <c r="Q27" i="8"/>
  <c r="P27" i="8"/>
  <c r="O27" i="8"/>
  <c r="N27" i="8"/>
  <c r="M27" i="8"/>
  <c r="L27" i="8"/>
  <c r="R27" i="8"/>
  <c r="S27" i="8"/>
  <c r="T27" i="8"/>
  <c r="U27" i="8"/>
  <c r="V27" i="8"/>
  <c r="W27" i="8"/>
  <c r="X27" i="8"/>
  <c r="Y27" i="8"/>
  <c r="Z27" i="8"/>
  <c r="AA27" i="8"/>
  <c r="AB27" i="8"/>
  <c r="AC27" i="8"/>
  <c r="AD27" i="8"/>
  <c r="AE27" i="8"/>
  <c r="AF27" i="8"/>
  <c r="AG27" i="8"/>
  <c r="AH27" i="8"/>
  <c r="AI27" i="8"/>
  <c r="AJ27" i="8"/>
  <c r="AK27" i="8"/>
  <c r="AL27" i="8"/>
  <c r="AM27" i="8"/>
  <c r="AN27" i="8"/>
  <c r="AO27" i="8"/>
  <c r="AP27" i="8"/>
  <c r="AQ27" i="8"/>
  <c r="AR27" i="8"/>
  <c r="AS27" i="8"/>
  <c r="AT27" i="8"/>
  <c r="AU27" i="8"/>
  <c r="AV27" i="8"/>
  <c r="AW27" i="8"/>
  <c r="AX27" i="8"/>
  <c r="AY27" i="8"/>
  <c r="AZ27" i="8"/>
  <c r="BA27" i="8"/>
  <c r="BB27" i="8"/>
  <c r="BC27" i="8"/>
  <c r="BD27" i="8"/>
  <c r="BE27" i="8"/>
  <c r="K27" i="8"/>
  <c r="J27" i="8"/>
  <c r="F26" i="8"/>
  <c r="G26" i="8" s="1"/>
  <c r="CE39" i="3" l="1"/>
  <c r="AO5" i="10"/>
  <c r="BZ34" i="3"/>
  <c r="J1" i="8"/>
  <c r="F30" i="3"/>
  <c r="G30" i="3"/>
  <c r="Q3" i="15" l="1"/>
  <c r="E4" i="20" l="1"/>
  <c r="F4" i="20" s="1"/>
  <c r="M3" i="15" l="1"/>
  <c r="I10" i="3"/>
  <c r="I5" i="8"/>
  <c r="BK5" i="8" s="1"/>
  <c r="U4" i="24" s="1"/>
  <c r="I6" i="8"/>
  <c r="BK6" i="8" s="1"/>
  <c r="U5" i="24" s="1"/>
  <c r="I7" i="8"/>
  <c r="BK7" i="8" s="1"/>
  <c r="U6" i="24" s="1"/>
  <c r="I8" i="8"/>
  <c r="BK8" i="8" s="1"/>
  <c r="U7" i="24" s="1"/>
  <c r="I9" i="8"/>
  <c r="BK9" i="8" s="1"/>
  <c r="U8" i="24" s="1"/>
  <c r="I10" i="8"/>
  <c r="BK10" i="8" s="1"/>
  <c r="U9" i="24" s="1"/>
  <c r="I11" i="8"/>
  <c r="BK11" i="8" s="1"/>
  <c r="U10" i="24" s="1"/>
  <c r="I12" i="8"/>
  <c r="BK12" i="8" s="1"/>
  <c r="U11" i="24" s="1"/>
  <c r="I13" i="8"/>
  <c r="BK13" i="8" s="1"/>
  <c r="U12" i="24" s="1"/>
  <c r="I14" i="8"/>
  <c r="BK14" i="8" s="1"/>
  <c r="U13" i="24" s="1"/>
  <c r="I15" i="8"/>
  <c r="BK15" i="8" s="1"/>
  <c r="U14" i="24" s="1"/>
  <c r="I16" i="8"/>
  <c r="BK16" i="8" s="1"/>
  <c r="U15" i="24" s="1"/>
  <c r="I17" i="8"/>
  <c r="BK17" i="8" s="1"/>
  <c r="U16" i="24" s="1"/>
  <c r="I18" i="8"/>
  <c r="BK18" i="8" s="1"/>
  <c r="U17" i="24" s="1"/>
  <c r="I19" i="8"/>
  <c r="BK19" i="8" s="1"/>
  <c r="U18" i="24" s="1"/>
  <c r="I20" i="8"/>
  <c r="BK20" i="8" s="1"/>
  <c r="U19" i="24" s="1"/>
  <c r="I21" i="8"/>
  <c r="BK21" i="8" s="1"/>
  <c r="U20" i="24" s="1"/>
  <c r="I22" i="8"/>
  <c r="BK22" i="8" s="1"/>
  <c r="U21" i="24" s="1"/>
  <c r="I23" i="8"/>
  <c r="BK23" i="8" s="1"/>
  <c r="U22" i="24" s="1"/>
  <c r="I4" i="8"/>
  <c r="BK4" i="8" s="1"/>
  <c r="U3" i="24" s="1"/>
  <c r="J24" i="8"/>
  <c r="V1" i="8"/>
  <c r="AH1" i="8" s="1"/>
  <c r="AT1" i="8" s="1"/>
  <c r="K24" i="8" l="1"/>
  <c r="J26" i="8"/>
  <c r="L24" i="8" l="1"/>
  <c r="M24" i="8" s="1"/>
  <c r="J4" i="8"/>
  <c r="J49" i="3" s="1"/>
  <c r="J7" i="8"/>
  <c r="J52" i="3" s="1"/>
  <c r="J15" i="8"/>
  <c r="J23" i="8"/>
  <c r="J17" i="8"/>
  <c r="J10" i="8"/>
  <c r="J22" i="8"/>
  <c r="J8" i="8"/>
  <c r="J53" i="3" s="1"/>
  <c r="J16" i="8"/>
  <c r="J9" i="8"/>
  <c r="J54" i="3" s="1"/>
  <c r="J18" i="8"/>
  <c r="J6" i="8"/>
  <c r="J51" i="3" s="1"/>
  <c r="J11" i="8"/>
  <c r="J19" i="8"/>
  <c r="J12" i="8"/>
  <c r="J20" i="8"/>
  <c r="J5" i="8"/>
  <c r="J50" i="3" s="1"/>
  <c r="J13" i="8"/>
  <c r="J21" i="8"/>
  <c r="J14" i="8"/>
  <c r="K26" i="8"/>
  <c r="K6" i="8" s="1"/>
  <c r="K4" i="8" l="1"/>
  <c r="K49" i="3" s="1"/>
  <c r="J55" i="3"/>
  <c r="K16" i="8"/>
  <c r="K18" i="8"/>
  <c r="K11" i="8"/>
  <c r="K13" i="8"/>
  <c r="K23" i="8"/>
  <c r="K9" i="8"/>
  <c r="K54" i="3" s="1"/>
  <c r="K15" i="8"/>
  <c r="K21" i="8"/>
  <c r="K7" i="8"/>
  <c r="K52" i="3" s="1"/>
  <c r="K12" i="8"/>
  <c r="K5" i="8"/>
  <c r="K50" i="3" s="1"/>
  <c r="K19" i="8"/>
  <c r="K22" i="8"/>
  <c r="K10" i="8"/>
  <c r="K8" i="8"/>
  <c r="K53" i="3" s="1"/>
  <c r="K14" i="8"/>
  <c r="K17" i="8"/>
  <c r="K20" i="8"/>
  <c r="K51" i="3"/>
  <c r="N24" i="8"/>
  <c r="O24" i="8" l="1"/>
  <c r="P24" i="8" s="1"/>
  <c r="C103" i="24"/>
  <c r="G102" i="24"/>
  <c r="G101" i="24"/>
  <c r="G100" i="24"/>
  <c r="G99" i="24"/>
  <c r="G98" i="24"/>
  <c r="G97" i="24"/>
  <c r="G96" i="24"/>
  <c r="G95" i="24"/>
  <c r="G94" i="24"/>
  <c r="G93" i="24"/>
  <c r="G92" i="24"/>
  <c r="G91" i="24"/>
  <c r="G90" i="24"/>
  <c r="G89" i="24"/>
  <c r="G88" i="24"/>
  <c r="G87" i="24"/>
  <c r="G86" i="24"/>
  <c r="G85" i="24"/>
  <c r="G84" i="24"/>
  <c r="G83" i="24"/>
  <c r="G82" i="24"/>
  <c r="G81" i="24"/>
  <c r="G80"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G47" i="24"/>
  <c r="G46" i="24"/>
  <c r="G45" i="24"/>
  <c r="G44" i="24"/>
  <c r="G43" i="24"/>
  <c r="G42" i="24"/>
  <c r="G41" i="24"/>
  <c r="G40" i="24"/>
  <c r="G39" i="24"/>
  <c r="G38" i="24"/>
  <c r="G37" i="24"/>
  <c r="G36" i="24"/>
  <c r="G35" i="24"/>
  <c r="G34" i="24"/>
  <c r="G33" i="24"/>
  <c r="G32" i="24"/>
  <c r="G31" i="24"/>
  <c r="G30" i="24"/>
  <c r="G29" i="24"/>
  <c r="G28" i="24"/>
  <c r="G27" i="24"/>
  <c r="G26" i="24"/>
  <c r="G25" i="24"/>
  <c r="G24" i="24"/>
  <c r="G23" i="24"/>
  <c r="G22" i="24"/>
  <c r="G21" i="24"/>
  <c r="G20" i="24"/>
  <c r="G19" i="24"/>
  <c r="G18" i="24"/>
  <c r="G17" i="24"/>
  <c r="G16" i="24"/>
  <c r="G15" i="24"/>
  <c r="G14" i="24"/>
  <c r="G13" i="24"/>
  <c r="P12" i="24"/>
  <c r="G12" i="24"/>
  <c r="G11" i="24"/>
  <c r="G10" i="24"/>
  <c r="R9" i="24"/>
  <c r="P13" i="24" s="1"/>
  <c r="G9" i="24"/>
  <c r="R8" i="24"/>
  <c r="G8" i="24"/>
  <c r="G7" i="24"/>
  <c r="Q6" i="24"/>
  <c r="Q7" i="24" s="1"/>
  <c r="R7" i="24" s="1"/>
  <c r="G6" i="24"/>
  <c r="P5" i="24"/>
  <c r="G5" i="24"/>
  <c r="G4" i="24"/>
  <c r="A4" i="24"/>
  <c r="A5" i="24" s="1"/>
  <c r="A6" i="24" s="1"/>
  <c r="A7" i="24" s="1"/>
  <c r="A8" i="24" s="1"/>
  <c r="A9" i="24" s="1"/>
  <c r="A10" i="24" s="1"/>
  <c r="A11" i="24" s="1"/>
  <c r="A12" i="24" s="1"/>
  <c r="A13" i="24" s="1"/>
  <c r="A14" i="24" s="1"/>
  <c r="A15" i="24" s="1"/>
  <c r="A16" i="24" s="1"/>
  <c r="A17" i="24" s="1"/>
  <c r="A18" i="24" s="1"/>
  <c r="A19" i="24" s="1"/>
  <c r="A20" i="24" s="1"/>
  <c r="A21" i="24" s="1"/>
  <c r="A22" i="24" s="1"/>
  <c r="A23" i="24" s="1"/>
  <c r="A24" i="24" s="1"/>
  <c r="A25" i="24" s="1"/>
  <c r="A26" i="24" s="1"/>
  <c r="A27" i="24" s="1"/>
  <c r="A28" i="24" s="1"/>
  <c r="A29" i="24" s="1"/>
  <c r="A30" i="24" s="1"/>
  <c r="A31" i="24" s="1"/>
  <c r="A32" i="24" s="1"/>
  <c r="A33" i="24" s="1"/>
  <c r="A34" i="24" s="1"/>
  <c r="A35" i="24" s="1"/>
  <c r="A36" i="24" s="1"/>
  <c r="A37" i="24" s="1"/>
  <c r="A38" i="24" s="1"/>
  <c r="A39" i="24" s="1"/>
  <c r="A40" i="24" s="1"/>
  <c r="A41" i="24" s="1"/>
  <c r="A42" i="24" s="1"/>
  <c r="A43" i="24" s="1"/>
  <c r="A44" i="24" s="1"/>
  <c r="A45" i="24" s="1"/>
  <c r="A46" i="24" s="1"/>
  <c r="A47" i="24" s="1"/>
  <c r="A48" i="24" s="1"/>
  <c r="A49" i="24" s="1"/>
  <c r="A50" i="24" s="1"/>
  <c r="A51" i="24" s="1"/>
  <c r="A52" i="24" s="1"/>
  <c r="A53" i="24" s="1"/>
  <c r="A54" i="24" s="1"/>
  <c r="A55" i="24" s="1"/>
  <c r="A56" i="24" s="1"/>
  <c r="A57" i="24" s="1"/>
  <c r="A58" i="24" s="1"/>
  <c r="A59" i="24" s="1"/>
  <c r="A60" i="24" s="1"/>
  <c r="A61" i="24" s="1"/>
  <c r="A62" i="24" s="1"/>
  <c r="A63" i="24" s="1"/>
  <c r="A64" i="24" s="1"/>
  <c r="A65" i="24" s="1"/>
  <c r="A66" i="24" s="1"/>
  <c r="A67" i="24" s="1"/>
  <c r="A68" i="24" s="1"/>
  <c r="A69" i="24" s="1"/>
  <c r="A70" i="24" s="1"/>
  <c r="A71" i="24" s="1"/>
  <c r="A72" i="24" s="1"/>
  <c r="A73" i="24" s="1"/>
  <c r="A74" i="24" s="1"/>
  <c r="A75" i="24" s="1"/>
  <c r="A76" i="24" s="1"/>
  <c r="A77" i="24" s="1"/>
  <c r="A78" i="24" s="1"/>
  <c r="A79" i="24" s="1"/>
  <c r="A80" i="24" s="1"/>
  <c r="A81" i="24" s="1"/>
  <c r="A82" i="24" s="1"/>
  <c r="A83" i="24" s="1"/>
  <c r="A84" i="24" s="1"/>
  <c r="A85" i="24" s="1"/>
  <c r="A86" i="24" s="1"/>
  <c r="A87" i="24" s="1"/>
  <c r="A88" i="24" s="1"/>
  <c r="A89" i="24" s="1"/>
  <c r="A90" i="24" s="1"/>
  <c r="A91" i="24" s="1"/>
  <c r="A92" i="24" s="1"/>
  <c r="A93" i="24" s="1"/>
  <c r="A94" i="24" s="1"/>
  <c r="A95" i="24" s="1"/>
  <c r="A96" i="24" s="1"/>
  <c r="A97" i="24" s="1"/>
  <c r="A98" i="24" s="1"/>
  <c r="A99" i="24" s="1"/>
  <c r="A100" i="24" s="1"/>
  <c r="A101" i="24" s="1"/>
  <c r="A102" i="24" s="1"/>
  <c r="G3" i="24"/>
  <c r="E1" i="24"/>
  <c r="Q24" i="8" l="1"/>
  <c r="R24" i="8" s="1"/>
  <c r="S24" i="8" s="1"/>
  <c r="T24" i="8" s="1"/>
  <c r="U24" i="8" l="1"/>
  <c r="V24" i="8" s="1"/>
  <c r="W24" i="8" s="1"/>
  <c r="X24" i="8" s="1"/>
  <c r="Y24" i="8" s="1"/>
  <c r="Z24" i="8" s="1"/>
  <c r="AA24" i="8" s="1"/>
  <c r="AB24" i="8" s="1"/>
  <c r="AC24" i="8" s="1"/>
  <c r="AD24" i="8" s="1"/>
  <c r="AE24" i="8" s="1"/>
  <c r="AF24" i="8" s="1"/>
  <c r="AG24" i="8" s="1"/>
  <c r="T26" i="8"/>
  <c r="BF32" i="3"/>
  <c r="BF41" i="3"/>
  <c r="AH24" i="8" l="1"/>
  <c r="AI24" i="8" s="1"/>
  <c r="AJ24" i="8" s="1"/>
  <c r="AK24" i="8" s="1"/>
  <c r="AL24" i="8" s="1"/>
  <c r="AM24" i="8" s="1"/>
  <c r="AN24" i="8" s="1"/>
  <c r="AO24" i="8" s="1"/>
  <c r="AP24" i="8" s="1"/>
  <c r="AQ24" i="8" s="1"/>
  <c r="AR24" i="8" s="1"/>
  <c r="AS24" i="8" s="1"/>
  <c r="AT24" i="8" s="1"/>
  <c r="AU24" i="8" s="1"/>
  <c r="AV24" i="8" s="1"/>
  <c r="AW24" i="8" s="1"/>
  <c r="AX24" i="8" s="1"/>
  <c r="AY24" i="8" s="1"/>
  <c r="AZ24" i="8" s="1"/>
  <c r="BA24" i="8" s="1"/>
  <c r="BB24" i="8" s="1"/>
  <c r="BC24" i="8" s="1"/>
  <c r="BD24" i="8" s="1"/>
  <c r="BE24" i="8" s="1"/>
  <c r="AG26" i="8"/>
  <c r="I44" i="3"/>
  <c r="I45" i="3"/>
  <c r="I46" i="3"/>
  <c r="I47" i="3"/>
  <c r="I43" i="3"/>
  <c r="I35" i="3"/>
  <c r="I36" i="3"/>
  <c r="I37" i="3"/>
  <c r="I38" i="3"/>
  <c r="BF40" i="3" s="1"/>
  <c r="I5" i="3"/>
  <c r="I6" i="3"/>
  <c r="I7" i="3"/>
  <c r="I8" i="3"/>
  <c r="I9" i="3"/>
  <c r="I11" i="3"/>
  <c r="I12" i="3"/>
  <c r="I13" i="3"/>
  <c r="I14" i="3"/>
  <c r="I15" i="3"/>
  <c r="I16" i="3"/>
  <c r="I17" i="3"/>
  <c r="I18" i="3"/>
  <c r="I19" i="3"/>
  <c r="I20" i="3"/>
  <c r="I21" i="3"/>
  <c r="I22" i="3"/>
  <c r="I23" i="3"/>
  <c r="I24" i="3"/>
  <c r="I25" i="3"/>
  <c r="I26" i="3"/>
  <c r="BG4" i="8"/>
  <c r="BZ43" i="3" l="1"/>
  <c r="BA5" i="12"/>
  <c r="BY49" i="3"/>
  <c r="BX49" i="3"/>
  <c r="BW49" i="3"/>
  <c r="BV49" i="3"/>
  <c r="BU49" i="3"/>
  <c r="BT49" i="3"/>
  <c r="BS49" i="3"/>
  <c r="BR49" i="3"/>
  <c r="BQ49" i="3"/>
  <c r="BP49" i="3"/>
  <c r="BO49" i="3"/>
  <c r="BN49" i="3"/>
  <c r="BM49" i="3"/>
  <c r="BL49" i="3"/>
  <c r="BK49" i="3"/>
  <c r="BJ49" i="3"/>
  <c r="BI49" i="3"/>
  <c r="BH49" i="3"/>
  <c r="BG49" i="3"/>
  <c r="BF49" i="3"/>
  <c r="BG40" i="3"/>
  <c r="BH40" i="3"/>
  <c r="BI40" i="3"/>
  <c r="BJ40" i="3"/>
  <c r="BK40" i="3"/>
  <c r="BL40" i="3"/>
  <c r="BM40" i="3"/>
  <c r="BN40" i="3"/>
  <c r="BO40" i="3"/>
  <c r="BP40" i="3"/>
  <c r="BQ40" i="3"/>
  <c r="BR40" i="3"/>
  <c r="BS40" i="3"/>
  <c r="BT40" i="3"/>
  <c r="BU40" i="3"/>
  <c r="BV40" i="3"/>
  <c r="BW40" i="3"/>
  <c r="BX40" i="3"/>
  <c r="BY40" i="3"/>
  <c r="BY31" i="3"/>
  <c r="BG31" i="3"/>
  <c r="BH31" i="3"/>
  <c r="BI31" i="3"/>
  <c r="BJ31" i="3"/>
  <c r="BK31" i="3"/>
  <c r="BL31" i="3"/>
  <c r="D12" i="14" s="1"/>
  <c r="BM31" i="3"/>
  <c r="BN31" i="3"/>
  <c r="BO31" i="3"/>
  <c r="BP31" i="3"/>
  <c r="BQ31" i="3"/>
  <c r="BR31" i="3"/>
  <c r="BS31" i="3"/>
  <c r="BT31" i="3"/>
  <c r="D20" i="14" s="1"/>
  <c r="BU31" i="3"/>
  <c r="BV31" i="3"/>
  <c r="BW31" i="3"/>
  <c r="BX31" i="3"/>
  <c r="D21" i="14" l="1"/>
  <c r="D13" i="14"/>
  <c r="D18" i="14"/>
  <c r="D10" i="14"/>
  <c r="D24" i="14"/>
  <c r="D23" i="14"/>
  <c r="D15" i="14"/>
  <c r="D22" i="14"/>
  <c r="D14" i="14"/>
  <c r="D11" i="14"/>
  <c r="D19" i="14"/>
  <c r="D9" i="14"/>
  <c r="D17" i="14"/>
  <c r="D16" i="14"/>
  <c r="D25" i="14"/>
  <c r="D8" i="14"/>
  <c r="D7" i="14"/>
  <c r="L11" i="2"/>
  <c r="L12" i="2"/>
  <c r="C3" i="11"/>
  <c r="AH3" i="15" l="1"/>
  <c r="AG3" i="15"/>
  <c r="AD3" i="15"/>
  <c r="X3" i="15"/>
  <c r="N3" i="15"/>
  <c r="BF4" i="8" l="1"/>
  <c r="H4" i="3" l="1"/>
  <c r="I4" i="3" l="1"/>
  <c r="BG5" i="8"/>
  <c r="BG6" i="8"/>
  <c r="BG7" i="8"/>
  <c r="BG8" i="8"/>
  <c r="BG9" i="8"/>
  <c r="BG10" i="8"/>
  <c r="BG11" i="8"/>
  <c r="BG12" i="8"/>
  <c r="BG13" i="8"/>
  <c r="BG14" i="8"/>
  <c r="BG15" i="8"/>
  <c r="BG16" i="8"/>
  <c r="BG17" i="8"/>
  <c r="BG18" i="8"/>
  <c r="BG19" i="8"/>
  <c r="BG20" i="8"/>
  <c r="BG21" i="8"/>
  <c r="BG22" i="8"/>
  <c r="BG23" i="8"/>
  <c r="M11" i="22"/>
  <c r="BZ4" i="3" l="1"/>
  <c r="BF31" i="3"/>
  <c r="D6" i="14" s="1"/>
  <c r="B71" i="2"/>
  <c r="B70" i="2"/>
  <c r="D70" i="2" s="1"/>
  <c r="V2" i="24" s="1"/>
  <c r="V32" i="24" s="1"/>
  <c r="G17" i="13"/>
  <c r="V34" i="24" l="1"/>
  <c r="V35" i="24"/>
  <c r="V38" i="24"/>
  <c r="V36" i="24"/>
  <c r="V37" i="24"/>
  <c r="V40" i="24"/>
  <c r="K10" i="20"/>
  <c r="BD10" i="20" s="1"/>
  <c r="K11" i="20"/>
  <c r="BD11" i="20" s="1"/>
  <c r="K12" i="20"/>
  <c r="BD12" i="20" s="1"/>
  <c r="K13" i="20"/>
  <c r="BD13" i="20" s="1"/>
  <c r="K14" i="20"/>
  <c r="BD14" i="20" s="1"/>
  <c r="K15" i="20"/>
  <c r="BD15" i="20" s="1"/>
  <c r="K16" i="20"/>
  <c r="BD16" i="20" s="1"/>
  <c r="K17" i="20"/>
  <c r="BD17" i="20" s="1"/>
  <c r="K18" i="20"/>
  <c r="BD18" i="20" s="1"/>
  <c r="K19" i="20"/>
  <c r="BD19" i="20" s="1"/>
  <c r="K20" i="20"/>
  <c r="BD20" i="20" s="1"/>
  <c r="K21" i="20"/>
  <c r="BD21" i="20" s="1"/>
  <c r="K22" i="20"/>
  <c r="BD22" i="20" s="1"/>
  <c r="AF4" i="20" l="1"/>
  <c r="K4" i="20" s="1"/>
  <c r="BD4" i="20" s="1"/>
  <c r="AF5" i="20"/>
  <c r="K5" i="20" s="1"/>
  <c r="BD5" i="20" s="1"/>
  <c r="AF6" i="20"/>
  <c r="K6" i="20" s="1"/>
  <c r="BD6" i="20" s="1"/>
  <c r="AF7" i="20"/>
  <c r="K7" i="20" s="1"/>
  <c r="BD7" i="20" s="1"/>
  <c r="AF8" i="20"/>
  <c r="K8" i="20" s="1"/>
  <c r="BD8" i="20" s="1"/>
  <c r="AF9" i="20"/>
  <c r="K9" i="20" s="1"/>
  <c r="BD9" i="20" s="1"/>
  <c r="AF10" i="20"/>
  <c r="AF11" i="20"/>
  <c r="AF12" i="20"/>
  <c r="AF13" i="20"/>
  <c r="AF14" i="20"/>
  <c r="AF15" i="20"/>
  <c r="AF16" i="20"/>
  <c r="AF17" i="20"/>
  <c r="AF18" i="20"/>
  <c r="AF19" i="20"/>
  <c r="AF20" i="20"/>
  <c r="AF21" i="20"/>
  <c r="AF22" i="20"/>
  <c r="K3" i="20"/>
  <c r="BD3" i="20" s="1"/>
  <c r="BY2" i="3" l="1"/>
  <c r="BX2" i="3"/>
  <c r="AD2" i="20" s="1"/>
  <c r="BW2" i="3"/>
  <c r="AC2" i="20" s="1"/>
  <c r="BV2" i="3"/>
  <c r="AB2" i="20" s="1"/>
  <c r="BU2" i="3"/>
  <c r="AA2" i="20" s="1"/>
  <c r="BT2" i="3"/>
  <c r="Z2" i="20" s="1"/>
  <c r="BS2" i="3"/>
  <c r="Y2" i="20" s="1"/>
  <c r="BR2" i="3"/>
  <c r="X2" i="20" s="1"/>
  <c r="BQ2" i="3"/>
  <c r="W2" i="20" s="1"/>
  <c r="BP2" i="3"/>
  <c r="V2" i="20" s="1"/>
  <c r="BO2" i="3"/>
  <c r="U2" i="20" s="1"/>
  <c r="BN2" i="3"/>
  <c r="T2" i="20" s="1"/>
  <c r="BM2" i="3"/>
  <c r="S2" i="20" s="1"/>
  <c r="BL2" i="3"/>
  <c r="R2" i="20" s="1"/>
  <c r="BK2" i="3"/>
  <c r="Q2" i="20" s="1"/>
  <c r="BJ2" i="3"/>
  <c r="P2" i="20" s="1"/>
  <c r="BI2" i="3"/>
  <c r="O2" i="20" s="1"/>
  <c r="BH2" i="3"/>
  <c r="N2" i="20" s="1"/>
  <c r="BG2" i="3"/>
  <c r="M2" i="20" s="1"/>
  <c r="BF2" i="3"/>
  <c r="L2" i="20" s="1"/>
  <c r="L8" i="2"/>
  <c r="M13" i="22"/>
  <c r="L11" i="22"/>
  <c r="L14" i="22" s="1"/>
  <c r="BQ33" i="3" l="1"/>
  <c r="CT33" i="3" s="1"/>
  <c r="CT42" i="3" s="1"/>
  <c r="BM33" i="3"/>
  <c r="CP33" i="3" s="1"/>
  <c r="CP42" i="3" s="1"/>
  <c r="BI33" i="3"/>
  <c r="CL33" i="3" s="1"/>
  <c r="CL42" i="3" s="1"/>
  <c r="BV42" i="3"/>
  <c r="BV48" i="3" s="1"/>
  <c r="BR42" i="3"/>
  <c r="BR48" i="3" s="1"/>
  <c r="BJ42" i="3"/>
  <c r="BJ48" i="3" s="1"/>
  <c r="BU33" i="3"/>
  <c r="CX33" i="3" s="1"/>
  <c r="CX42" i="3" s="1"/>
  <c r="BS33" i="3"/>
  <c r="CV33" i="3" s="1"/>
  <c r="CV42" i="3" s="1"/>
  <c r="BN42" i="3"/>
  <c r="BN48" i="3" s="1"/>
  <c r="BT33" i="3"/>
  <c r="CW33" i="3" s="1"/>
  <c r="CW42" i="3" s="1"/>
  <c r="BL33" i="3"/>
  <c r="CO33" i="3" s="1"/>
  <c r="CO42" i="3" s="1"/>
  <c r="BU42" i="3"/>
  <c r="BU48" i="3" s="1"/>
  <c r="BM42" i="3"/>
  <c r="BM48" i="3" s="1"/>
  <c r="BK33" i="3"/>
  <c r="CN33" i="3" s="1"/>
  <c r="CN42" i="3" s="1"/>
  <c r="BT42" i="3"/>
  <c r="BT48" i="3" s="1"/>
  <c r="BL42" i="3"/>
  <c r="BL48" i="3" s="1"/>
  <c r="BR33" i="3"/>
  <c r="CU33" i="3" s="1"/>
  <c r="CU42" i="3" s="1"/>
  <c r="BJ33" i="3"/>
  <c r="CM33" i="3" s="1"/>
  <c r="CM42" i="3" s="1"/>
  <c r="BS42" i="3"/>
  <c r="BS48" i="3" s="1"/>
  <c r="BK42" i="3"/>
  <c r="BK48" i="3" s="1"/>
  <c r="BX33" i="3"/>
  <c r="DA33" i="3" s="1"/>
  <c r="DA42" i="3" s="1"/>
  <c r="BP33" i="3"/>
  <c r="CS33" i="3" s="1"/>
  <c r="CS42" i="3" s="1"/>
  <c r="BH33" i="3"/>
  <c r="CK33" i="3" s="1"/>
  <c r="CK42" i="3" s="1"/>
  <c r="BQ42" i="3"/>
  <c r="BQ48" i="3" s="1"/>
  <c r="BI42" i="3"/>
  <c r="BI48" i="3" s="1"/>
  <c r="BW33" i="3"/>
  <c r="CZ33" i="3" s="1"/>
  <c r="CZ42" i="3" s="1"/>
  <c r="BO33" i="3"/>
  <c r="CR33" i="3" s="1"/>
  <c r="CR42" i="3" s="1"/>
  <c r="BX42" i="3"/>
  <c r="BX48" i="3" s="1"/>
  <c r="BP42" i="3"/>
  <c r="BP48" i="3" s="1"/>
  <c r="BH42" i="3"/>
  <c r="BH48" i="3" s="1"/>
  <c r="BV33" i="3"/>
  <c r="CY33" i="3" s="1"/>
  <c r="CY42" i="3" s="1"/>
  <c r="BN33" i="3"/>
  <c r="CQ33" i="3" s="1"/>
  <c r="CQ42" i="3" s="1"/>
  <c r="BW42" i="3"/>
  <c r="BW48" i="3" s="1"/>
  <c r="BO42" i="3"/>
  <c r="BO48" i="3" s="1"/>
  <c r="BY33" i="3"/>
  <c r="DB33" i="3" s="1"/>
  <c r="DB42" i="3" s="1"/>
  <c r="AE2" i="20"/>
  <c r="BG33" i="3"/>
  <c r="CJ33" i="3" s="1"/>
  <c r="CJ42" i="3" s="1"/>
  <c r="BG42" i="3"/>
  <c r="BF33" i="3"/>
  <c r="CI33" i="3" s="1"/>
  <c r="CI42" i="3" s="1"/>
  <c r="BF42" i="3"/>
  <c r="BY42" i="3"/>
  <c r="BY48" i="3" s="1"/>
  <c r="M12" i="22"/>
  <c r="M15" i="22"/>
  <c r="M14" i="22"/>
  <c r="L13" i="22"/>
  <c r="L12" i="22"/>
  <c r="L15" i="22"/>
  <c r="U22" i="10"/>
  <c r="U25" i="10" s="1"/>
  <c r="Y22" i="10"/>
  <c r="Y23" i="10" s="1"/>
  <c r="X22" i="10"/>
  <c r="X23" i="10" s="1"/>
  <c r="W22" i="10"/>
  <c r="W23" i="10" s="1"/>
  <c r="V22" i="10"/>
  <c r="V23" i="10" s="1"/>
  <c r="U24" i="10" l="1"/>
  <c r="W24" i="10"/>
  <c r="Y24" i="10"/>
  <c r="U23" i="10"/>
  <c r="X24" i="10"/>
  <c r="V24" i="10"/>
  <c r="Y25" i="10"/>
  <c r="X25" i="10"/>
  <c r="W25" i="10"/>
  <c r="V25" i="10"/>
  <c r="D3" i="11" l="1"/>
  <c r="E3" i="11" s="1"/>
  <c r="F3" i="11" s="1"/>
  <c r="A42" i="2" l="1"/>
  <c r="A41" i="2"/>
  <c r="A40" i="2"/>
  <c r="A39" i="2"/>
  <c r="A38" i="2"/>
  <c r="A37" i="2"/>
  <c r="A36" i="2"/>
  <c r="A35" i="2"/>
  <c r="CG34" i="3"/>
  <c r="CG5" i="3"/>
  <c r="CG6" i="3"/>
  <c r="CG7" i="3"/>
  <c r="CG8" i="3"/>
  <c r="CG9" i="3"/>
  <c r="CG10" i="3"/>
  <c r="CG11" i="3"/>
  <c r="CG12" i="3"/>
  <c r="CG13" i="3"/>
  <c r="CG14" i="3"/>
  <c r="CG15" i="3"/>
  <c r="CG16" i="3"/>
  <c r="CG17" i="3"/>
  <c r="CG18" i="3"/>
  <c r="CG19" i="3"/>
  <c r="CG20" i="3"/>
  <c r="CG21" i="3"/>
  <c r="CG22" i="3"/>
  <c r="CG23" i="3"/>
  <c r="CG24" i="3"/>
  <c r="CG25" i="3"/>
  <c r="CG26" i="3"/>
  <c r="CG4" i="3"/>
  <c r="CA1" i="1"/>
  <c r="BF8" i="8"/>
  <c r="CG47" i="3" l="1"/>
  <c r="CG36" i="3"/>
  <c r="CG37" i="3"/>
  <c r="CG38" i="3"/>
  <c r="CG43" i="3"/>
  <c r="CG44" i="3"/>
  <c r="CG45" i="3"/>
  <c r="CG46" i="3"/>
  <c r="CG35" i="3"/>
  <c r="C7" i="1"/>
  <c r="C41" i="1"/>
  <c r="C39" i="1"/>
  <c r="C37" i="1"/>
  <c r="C35" i="1"/>
  <c r="C33" i="1"/>
  <c r="C31" i="1"/>
  <c r="C29" i="1"/>
  <c r="C27" i="1"/>
  <c r="C25" i="1"/>
  <c r="C23" i="1"/>
  <c r="C21" i="1"/>
  <c r="C19" i="1"/>
  <c r="C17" i="1"/>
  <c r="C15" i="1"/>
  <c r="C13" i="1"/>
  <c r="C11" i="1"/>
  <c r="C9" i="1"/>
  <c r="C5" i="1"/>
  <c r="C3" i="1"/>
  <c r="CG39" i="3" l="1"/>
  <c r="C20" i="1"/>
  <c r="C12" i="1"/>
  <c r="C14" i="1"/>
  <c r="C30" i="1"/>
  <c r="C18" i="1"/>
  <c r="C6" i="1"/>
  <c r="C16" i="1"/>
  <c r="C32" i="1"/>
  <c r="C22" i="1"/>
  <c r="C38" i="1"/>
  <c r="C34" i="1"/>
  <c r="C4" i="1"/>
  <c r="C24" i="1"/>
  <c r="C40" i="1"/>
  <c r="C36" i="1"/>
  <c r="C26" i="1"/>
  <c r="C42" i="1"/>
  <c r="C10" i="1"/>
  <c r="C28" i="1"/>
  <c r="C8" i="1"/>
  <c r="B33" i="6"/>
  <c r="E3" i="20" l="1"/>
  <c r="F3" i="20" s="1"/>
  <c r="O17" i="19"/>
  <c r="D5" i="20"/>
  <c r="E5" i="20" s="1"/>
  <c r="F5" i="20" s="1"/>
  <c r="D6" i="20"/>
  <c r="E6" i="20" s="1"/>
  <c r="D7" i="20"/>
  <c r="E8" i="20"/>
  <c r="D9" i="20"/>
  <c r="E9" i="20" s="1"/>
  <c r="D10" i="20"/>
  <c r="E10" i="20" s="1"/>
  <c r="D11" i="20"/>
  <c r="E11" i="20" s="1"/>
  <c r="D12" i="20"/>
  <c r="E12" i="20" s="1"/>
  <c r="D13" i="20"/>
  <c r="D14" i="20"/>
  <c r="E14" i="20" s="1"/>
  <c r="D15" i="20"/>
  <c r="D16" i="20"/>
  <c r="E16" i="20" s="1"/>
  <c r="D17" i="20"/>
  <c r="E17" i="20" s="1"/>
  <c r="D18" i="20"/>
  <c r="E18" i="20" s="1"/>
  <c r="D19" i="20"/>
  <c r="E19" i="20" s="1"/>
  <c r="D20" i="20"/>
  <c r="E20" i="20" s="1"/>
  <c r="D21" i="20"/>
  <c r="E21" i="20" s="1"/>
  <c r="D22" i="20"/>
  <c r="E22" i="20" s="1"/>
  <c r="E7" i="20"/>
  <c r="E13" i="20"/>
  <c r="E15" i="20"/>
  <c r="F11" i="20" l="1"/>
  <c r="O101" i="19" s="1"/>
  <c r="F18" i="20"/>
  <c r="O185" i="19" s="1"/>
  <c r="F10" i="20"/>
  <c r="O89" i="19" s="1"/>
  <c r="F12" i="20"/>
  <c r="O113" i="19" s="1"/>
  <c r="F17" i="20"/>
  <c r="O173" i="19" s="1"/>
  <c r="F13" i="20"/>
  <c r="O125" i="19" s="1"/>
  <c r="F8" i="20"/>
  <c r="O65" i="19" s="1"/>
  <c r="F9" i="20"/>
  <c r="O77" i="19" s="1"/>
  <c r="F16" i="20"/>
  <c r="O161" i="19" s="1"/>
  <c r="F7" i="20"/>
  <c r="O53" i="19" s="1"/>
  <c r="F19" i="20"/>
  <c r="O197" i="19" s="1"/>
  <c r="F22" i="20"/>
  <c r="O233" i="19" s="1"/>
  <c r="F14" i="20"/>
  <c r="O137" i="19" s="1"/>
  <c r="F6" i="20"/>
  <c r="O41" i="19" s="1"/>
  <c r="F20" i="20"/>
  <c r="O209" i="19" s="1"/>
  <c r="F15" i="20"/>
  <c r="O149" i="19" s="1"/>
  <c r="F21" i="20"/>
  <c r="O221" i="19" s="1"/>
  <c r="O29" i="19"/>
  <c r="O5" i="19"/>
  <c r="D43" i="3"/>
  <c r="D44" i="3"/>
  <c r="D45" i="3"/>
  <c r="D46" i="3"/>
  <c r="D47" i="3"/>
  <c r="C45" i="1"/>
  <c r="F4" i="2"/>
  <c r="L10" i="2"/>
  <c r="E13" i="6" l="1"/>
  <c r="BA3" i="15"/>
  <c r="D28" i="2"/>
  <c r="D27" i="2"/>
  <c r="C80" i="2" s="1"/>
  <c r="D26" i="2"/>
  <c r="D25" i="2"/>
  <c r="C79" i="2" s="1"/>
  <c r="D24" i="2"/>
  <c r="D23" i="2"/>
  <c r="C78" i="2" s="1"/>
  <c r="D22" i="2"/>
  <c r="D21" i="2"/>
  <c r="C77" i="2" s="1"/>
  <c r="D20" i="2"/>
  <c r="D19" i="2"/>
  <c r="C76" i="2" s="1"/>
  <c r="D18" i="2"/>
  <c r="D17" i="2"/>
  <c r="C75" i="2" s="1"/>
  <c r="D16" i="2"/>
  <c r="D15" i="2"/>
  <c r="C74" i="2" s="1"/>
  <c r="D14" i="2"/>
  <c r="D13" i="2"/>
  <c r="C73" i="2" s="1"/>
  <c r="D12" i="2"/>
  <c r="D11" i="2"/>
  <c r="C71" i="2" l="1"/>
  <c r="D71" i="2" s="1"/>
  <c r="W2" i="24" s="1"/>
  <c r="A33" i="2"/>
  <c r="C72" i="2"/>
  <c r="A34" i="2"/>
  <c r="D3" i="2"/>
  <c r="Y3" i="15"/>
  <c r="W3" i="15"/>
  <c r="P3" i="15"/>
  <c r="O3" i="15"/>
  <c r="AZ3" i="15"/>
  <c r="AC3" i="15"/>
  <c r="AE3" i="15"/>
  <c r="A5" i="12"/>
  <c r="A6" i="12" s="1"/>
  <c r="B2" i="12"/>
  <c r="W3" i="24" l="1"/>
  <c r="W7" i="24"/>
  <c r="W32" i="24"/>
  <c r="W15" i="24"/>
  <c r="W14" i="24"/>
  <c r="W16" i="24"/>
  <c r="W8" i="24"/>
  <c r="W22" i="24"/>
  <c r="W6" i="24"/>
  <c r="W21" i="24"/>
  <c r="W13" i="24"/>
  <c r="W5" i="24"/>
  <c r="W20" i="24"/>
  <c r="W12" i="24"/>
  <c r="W4" i="24"/>
  <c r="W10" i="24"/>
  <c r="W17" i="24"/>
  <c r="W19" i="24"/>
  <c r="W11" i="24"/>
  <c r="W18" i="24"/>
  <c r="W9" i="24"/>
  <c r="B1" i="19"/>
  <c r="D5" i="19" s="1"/>
  <c r="E5" i="19" s="1"/>
  <c r="B229" i="19"/>
  <c r="D235" i="19" s="1"/>
  <c r="E235" i="19" s="1"/>
  <c r="B217" i="19"/>
  <c r="D219" i="19" s="1"/>
  <c r="E219" i="19" s="1"/>
  <c r="B205" i="19"/>
  <c r="D213" i="19" s="1"/>
  <c r="E213" i="19" s="1"/>
  <c r="B193" i="19"/>
  <c r="B181" i="19"/>
  <c r="D189" i="19" s="1"/>
  <c r="B169" i="19"/>
  <c r="D171" i="19" s="1"/>
  <c r="E171" i="19" s="1"/>
  <c r="F171" i="19" s="1"/>
  <c r="B157" i="19"/>
  <c r="D165" i="19" s="1"/>
  <c r="E165" i="19" s="1"/>
  <c r="B145" i="19"/>
  <c r="B133" i="19"/>
  <c r="D141" i="19" s="1"/>
  <c r="E141" i="19" s="1"/>
  <c r="F141" i="19" s="1"/>
  <c r="B121" i="19"/>
  <c r="D128" i="19" s="1"/>
  <c r="B109" i="19"/>
  <c r="D117" i="19" s="1"/>
  <c r="B97" i="19"/>
  <c r="B85" i="19"/>
  <c r="B73" i="19"/>
  <c r="D79" i="19" s="1"/>
  <c r="E79" i="19" s="1"/>
  <c r="B61" i="19"/>
  <c r="D68" i="19" s="1"/>
  <c r="B49" i="19"/>
  <c r="D56" i="19" s="1"/>
  <c r="E56" i="19" s="1"/>
  <c r="A1" i="19"/>
  <c r="B37" i="19"/>
  <c r="B25" i="19"/>
  <c r="B13" i="19"/>
  <c r="O231" i="19"/>
  <c r="O219" i="19"/>
  <c r="O207" i="19"/>
  <c r="O195" i="19"/>
  <c r="O183" i="19"/>
  <c r="O171" i="19"/>
  <c r="O159" i="19"/>
  <c r="O147" i="19"/>
  <c r="O135" i="19"/>
  <c r="O123" i="19"/>
  <c r="O111" i="19"/>
  <c r="O99" i="19"/>
  <c r="O87" i="19"/>
  <c r="O75" i="19"/>
  <c r="O63" i="19"/>
  <c r="O51" i="19"/>
  <c r="O39" i="19"/>
  <c r="O27" i="19"/>
  <c r="O15" i="19"/>
  <c r="O3" i="19"/>
  <c r="B80" i="2"/>
  <c r="D80" i="2" s="1"/>
  <c r="AF2" i="24" s="1"/>
  <c r="AF22" i="24" s="1"/>
  <c r="B79" i="2"/>
  <c r="D79" i="2" s="1"/>
  <c r="AE2" i="24" s="1"/>
  <c r="B78" i="2"/>
  <c r="D78" i="2" s="1"/>
  <c r="AD2" i="24" s="1"/>
  <c r="B77" i="2"/>
  <c r="D77" i="2" s="1"/>
  <c r="AC2" i="24" s="1"/>
  <c r="B76" i="2"/>
  <c r="D76" i="2" s="1"/>
  <c r="AB2" i="24" s="1"/>
  <c r="B75" i="2"/>
  <c r="D75" i="2" s="1"/>
  <c r="AA2" i="24" s="1"/>
  <c r="B74" i="2"/>
  <c r="D74" i="2" s="1"/>
  <c r="Z2" i="24" s="1"/>
  <c r="B73" i="2"/>
  <c r="D73" i="2" s="1"/>
  <c r="Y2" i="24" s="1"/>
  <c r="B72" i="2"/>
  <c r="D72" i="2" s="1"/>
  <c r="C23" i="20"/>
  <c r="A4" i="20"/>
  <c r="A13" i="19" s="1"/>
  <c r="O14" i="19" s="1"/>
  <c r="I1" i="20"/>
  <c r="D234" i="19"/>
  <c r="D140" i="19"/>
  <c r="D139" i="19"/>
  <c r="D136" i="19"/>
  <c r="D220" i="19" l="1"/>
  <c r="D221" i="19"/>
  <c r="D125" i="19"/>
  <c r="D129" i="19"/>
  <c r="AE32" i="24"/>
  <c r="AE7" i="24"/>
  <c r="AE10" i="24"/>
  <c r="AE15" i="24"/>
  <c r="AE14" i="24"/>
  <c r="AE20" i="24"/>
  <c r="AE3" i="24"/>
  <c r="AE22" i="24"/>
  <c r="AE12" i="24"/>
  <c r="AE17" i="24"/>
  <c r="AE6" i="24"/>
  <c r="AE19" i="24"/>
  <c r="AE8" i="24"/>
  <c r="AE21" i="24"/>
  <c r="AE11" i="24"/>
  <c r="AE13" i="24"/>
  <c r="AE9" i="24"/>
  <c r="AE4" i="24"/>
  <c r="AE16" i="24"/>
  <c r="AE18" i="24"/>
  <c r="AE5" i="24"/>
  <c r="AD32" i="24"/>
  <c r="AD38" i="24" s="1"/>
  <c r="AD18" i="24"/>
  <c r="AD15" i="24"/>
  <c r="AD6" i="24"/>
  <c r="AD19" i="24"/>
  <c r="AD16" i="24"/>
  <c r="AD17" i="24"/>
  <c r="AD11" i="24"/>
  <c r="AD13" i="24"/>
  <c r="AD21" i="24"/>
  <c r="AD5" i="24"/>
  <c r="AD22" i="24"/>
  <c r="AD3" i="24"/>
  <c r="AD12" i="24"/>
  <c r="AD20" i="24"/>
  <c r="AD7" i="24"/>
  <c r="AD8" i="24"/>
  <c r="AD14" i="24"/>
  <c r="AD10" i="24"/>
  <c r="AD9" i="24"/>
  <c r="AD4" i="24"/>
  <c r="AF32" i="24"/>
  <c r="AF7" i="24"/>
  <c r="AF14" i="24"/>
  <c r="AF20" i="24"/>
  <c r="AF4" i="24"/>
  <c r="AF3" i="24"/>
  <c r="AF12" i="24"/>
  <c r="AF18" i="24"/>
  <c r="AF6" i="24"/>
  <c r="AF21" i="24"/>
  <c r="AF10" i="24"/>
  <c r="AF19" i="24"/>
  <c r="AF16" i="24"/>
  <c r="AF13" i="24"/>
  <c r="AF9" i="24"/>
  <c r="AF11" i="24"/>
  <c r="AF5" i="24"/>
  <c r="AF8" i="24"/>
  <c r="AF15" i="24"/>
  <c r="AF17" i="24"/>
  <c r="Y32" i="24"/>
  <c r="Y33" i="24" s="1"/>
  <c r="Y9" i="24"/>
  <c r="Y22" i="24"/>
  <c r="Y20" i="24"/>
  <c r="Y18" i="24"/>
  <c r="Y16" i="24"/>
  <c r="Y3" i="24"/>
  <c r="Y15" i="24"/>
  <c r="Y21" i="24"/>
  <c r="Y12" i="24"/>
  <c r="Y19" i="24"/>
  <c r="Y8" i="24"/>
  <c r="Y17" i="24"/>
  <c r="Y6" i="24"/>
  <c r="Y11" i="24"/>
  <c r="Y13" i="24"/>
  <c r="Y4" i="24"/>
  <c r="Y5" i="24"/>
  <c r="Y7" i="24"/>
  <c r="Y14" i="24"/>
  <c r="Y10" i="24"/>
  <c r="Z32" i="24"/>
  <c r="Z33" i="24" s="1"/>
  <c r="Z3" i="24"/>
  <c r="Z13" i="24"/>
  <c r="Z8" i="24"/>
  <c r="Z5" i="24"/>
  <c r="Z4" i="24"/>
  <c r="Z7" i="24"/>
  <c r="Z18" i="24"/>
  <c r="Z16" i="24"/>
  <c r="Z15" i="24"/>
  <c r="Z14" i="24"/>
  <c r="Z20" i="24"/>
  <c r="Z19" i="24"/>
  <c r="Z17" i="24"/>
  <c r="Z22" i="24"/>
  <c r="Z12" i="24"/>
  <c r="Z6" i="24"/>
  <c r="Z10" i="24"/>
  <c r="Z21" i="24"/>
  <c r="Z9" i="24"/>
  <c r="Z11" i="24"/>
  <c r="AA32" i="24"/>
  <c r="AA39" i="24" s="1"/>
  <c r="AA18" i="24"/>
  <c r="AA8" i="24"/>
  <c r="AA17" i="24"/>
  <c r="AA5" i="24"/>
  <c r="AA7" i="24"/>
  <c r="AA9" i="24"/>
  <c r="AA15" i="24"/>
  <c r="AA14" i="24"/>
  <c r="AA20" i="24"/>
  <c r="AA22" i="24"/>
  <c r="AA12" i="24"/>
  <c r="AA4" i="24"/>
  <c r="AA6" i="24"/>
  <c r="AA10" i="24"/>
  <c r="AA19" i="24"/>
  <c r="AA21" i="24"/>
  <c r="AA11" i="24"/>
  <c r="AA16" i="24"/>
  <c r="AA3" i="24"/>
  <c r="AA13" i="24"/>
  <c r="AB32" i="24"/>
  <c r="AB33" i="24" s="1"/>
  <c r="AB14" i="24"/>
  <c r="AB6" i="24"/>
  <c r="AB22" i="24"/>
  <c r="AB12" i="24"/>
  <c r="AB16" i="24"/>
  <c r="AB21" i="24"/>
  <c r="AB10" i="24"/>
  <c r="AB4" i="24"/>
  <c r="AB19" i="24"/>
  <c r="AB8" i="24"/>
  <c r="AB13" i="24"/>
  <c r="AB9" i="24"/>
  <c r="AB11" i="24"/>
  <c r="AB5" i="24"/>
  <c r="AB18" i="24"/>
  <c r="AB3" i="24"/>
  <c r="AB15" i="24"/>
  <c r="AB17" i="24"/>
  <c r="AB7" i="24"/>
  <c r="AB20" i="24"/>
  <c r="AC32" i="24"/>
  <c r="AC33" i="24" s="1"/>
  <c r="AC14" i="24"/>
  <c r="AC10" i="24"/>
  <c r="AC4" i="24"/>
  <c r="AC6" i="24"/>
  <c r="AC9" i="24"/>
  <c r="AC18" i="24"/>
  <c r="AC16" i="24"/>
  <c r="AC21" i="24"/>
  <c r="AC19" i="24"/>
  <c r="AC8" i="24"/>
  <c r="AC17" i="24"/>
  <c r="AC11" i="24"/>
  <c r="AC13" i="24"/>
  <c r="AC3" i="24"/>
  <c r="AC15" i="24"/>
  <c r="AC5" i="24"/>
  <c r="AC7" i="24"/>
  <c r="AC20" i="24"/>
  <c r="AC22" i="24"/>
  <c r="AC12" i="24"/>
  <c r="W23" i="24"/>
  <c r="W40" i="24"/>
  <c r="W33" i="24"/>
  <c r="W34" i="24"/>
  <c r="W35" i="24"/>
  <c r="W37" i="24"/>
  <c r="W39" i="24"/>
  <c r="W36" i="24"/>
  <c r="W38" i="24"/>
  <c r="D123" i="19"/>
  <c r="E123" i="19" s="1"/>
  <c r="AA37" i="24"/>
  <c r="AA33" i="24"/>
  <c r="AC35" i="24"/>
  <c r="AD36" i="24"/>
  <c r="AD33" i="24"/>
  <c r="AE34" i="24"/>
  <c r="AE39" i="24"/>
  <c r="AE35" i="24"/>
  <c r="AE36" i="24"/>
  <c r="AE37" i="24"/>
  <c r="AE38" i="24"/>
  <c r="AE40" i="24"/>
  <c r="AE33" i="24"/>
  <c r="AF34" i="24"/>
  <c r="AF35" i="24"/>
  <c r="AF36" i="24"/>
  <c r="AF37" i="24"/>
  <c r="AF39" i="24"/>
  <c r="AF38" i="24"/>
  <c r="AF40" i="24"/>
  <c r="AF33" i="24"/>
  <c r="Y36" i="24"/>
  <c r="Y37" i="24"/>
  <c r="Y40" i="24"/>
  <c r="D172" i="19"/>
  <c r="D173" i="19"/>
  <c r="E173" i="19" s="1"/>
  <c r="D160" i="19"/>
  <c r="E160" i="19" s="1"/>
  <c r="F160" i="19" s="1"/>
  <c r="G160" i="19" s="1"/>
  <c r="D188" i="19"/>
  <c r="A5" i="20"/>
  <c r="A6" i="20" s="1"/>
  <c r="A7" i="20" s="1"/>
  <c r="A8" i="20" s="1"/>
  <c r="A9" i="20" s="1"/>
  <c r="A10" i="20" s="1"/>
  <c r="A11" i="20" s="1"/>
  <c r="A12" i="20" s="1"/>
  <c r="A13" i="20" s="1"/>
  <c r="A14" i="20" s="1"/>
  <c r="A15" i="20" s="1"/>
  <c r="A16" i="20" s="1"/>
  <c r="A17" i="20" s="1"/>
  <c r="A18" i="20" s="1"/>
  <c r="A19" i="20" s="1"/>
  <c r="A20" i="20" s="1"/>
  <c r="A21" i="20" s="1"/>
  <c r="A22" i="20" s="1"/>
  <c r="A229" i="19" s="1"/>
  <c r="O232" i="19" s="1"/>
  <c r="O4" i="19"/>
  <c r="O2" i="19"/>
  <c r="O1" i="19" s="1"/>
  <c r="O16" i="19"/>
  <c r="D162" i="19"/>
  <c r="E162" i="19" s="1"/>
  <c r="D163" i="19"/>
  <c r="E163" i="19" s="1"/>
  <c r="D236" i="19"/>
  <c r="E236" i="19" s="1"/>
  <c r="D135" i="19"/>
  <c r="E135" i="19" s="1"/>
  <c r="D237" i="19"/>
  <c r="E237" i="19" s="1"/>
  <c r="F237" i="19" s="1"/>
  <c r="D138" i="19"/>
  <c r="E138" i="19" s="1"/>
  <c r="D187" i="19"/>
  <c r="E187" i="19" s="1"/>
  <c r="O13" i="19"/>
  <c r="D69" i="19"/>
  <c r="E69" i="19" s="1"/>
  <c r="F69" i="19" s="1"/>
  <c r="D64" i="19"/>
  <c r="E64" i="19" s="1"/>
  <c r="F64" i="19" s="1"/>
  <c r="G64" i="19" s="1"/>
  <c r="D164" i="19"/>
  <c r="E164" i="19" s="1"/>
  <c r="D66" i="19"/>
  <c r="E66" i="19" s="1"/>
  <c r="D63" i="19"/>
  <c r="E63" i="19" s="1"/>
  <c r="D67" i="19"/>
  <c r="E67" i="19" s="1"/>
  <c r="D111" i="19"/>
  <c r="E111" i="19" s="1"/>
  <c r="F111" i="19" s="1"/>
  <c r="D127" i="19"/>
  <c r="E127" i="19" s="1"/>
  <c r="D183" i="19"/>
  <c r="E183" i="19" s="1"/>
  <c r="F183" i="19" s="1"/>
  <c r="D186" i="19"/>
  <c r="E186" i="19" s="1"/>
  <c r="F186" i="19" s="1"/>
  <c r="D76" i="19"/>
  <c r="E76" i="19" s="1"/>
  <c r="F76" i="19" s="1"/>
  <c r="G76" i="19" s="1"/>
  <c r="F123" i="19"/>
  <c r="D113" i="19"/>
  <c r="E113" i="19" s="1"/>
  <c r="E139" i="19"/>
  <c r="F139" i="19" s="1"/>
  <c r="D208" i="19"/>
  <c r="E208" i="19" s="1"/>
  <c r="F208" i="19" s="1"/>
  <c r="G208" i="19" s="1"/>
  <c r="D112" i="19"/>
  <c r="E112" i="19" s="1"/>
  <c r="F112" i="19" s="1"/>
  <c r="G112" i="19" s="1"/>
  <c r="D210" i="19"/>
  <c r="E210" i="19" s="1"/>
  <c r="D211" i="19"/>
  <c r="D212" i="19"/>
  <c r="E212" i="19" s="1"/>
  <c r="D114" i="19"/>
  <c r="E114" i="19" s="1"/>
  <c r="F114" i="19" s="1"/>
  <c r="D51" i="19"/>
  <c r="E51" i="19" s="1"/>
  <c r="D52" i="19"/>
  <c r="D53" i="19"/>
  <c r="E53" i="19" s="1"/>
  <c r="D57" i="19"/>
  <c r="E57" i="19" s="1"/>
  <c r="D55" i="19"/>
  <c r="E55" i="19" s="1"/>
  <c r="F55" i="19" s="1"/>
  <c r="G55" i="19" s="1"/>
  <c r="D54" i="19"/>
  <c r="E54" i="19" s="1"/>
  <c r="F54" i="19" s="1"/>
  <c r="G54" i="19" s="1"/>
  <c r="D15" i="19"/>
  <c r="E15" i="19" s="1"/>
  <c r="D21" i="19"/>
  <c r="D19" i="19"/>
  <c r="D16" i="19"/>
  <c r="E16" i="19" s="1"/>
  <c r="D20" i="19"/>
  <c r="E20" i="19" s="1"/>
  <c r="D17" i="19"/>
  <c r="D18" i="19"/>
  <c r="E18" i="19" s="1"/>
  <c r="D89" i="19"/>
  <c r="D92" i="19"/>
  <c r="E92" i="19" s="1"/>
  <c r="F92" i="19" s="1"/>
  <c r="D93" i="19"/>
  <c r="E93" i="19" s="1"/>
  <c r="D90" i="19"/>
  <c r="E90" i="19" s="1"/>
  <c r="D88" i="19"/>
  <c r="E88" i="19" s="1"/>
  <c r="D87" i="19"/>
  <c r="D91" i="19"/>
  <c r="D43" i="19"/>
  <c r="E43" i="19" s="1"/>
  <c r="D27" i="19"/>
  <c r="E27" i="19" s="1"/>
  <c r="D30" i="19"/>
  <c r="E30" i="19" s="1"/>
  <c r="F79" i="19"/>
  <c r="G79" i="19" s="1"/>
  <c r="D99" i="19"/>
  <c r="E99" i="19" s="1"/>
  <c r="D102" i="19"/>
  <c r="D103" i="19"/>
  <c r="D104" i="19"/>
  <c r="D105" i="19"/>
  <c r="D101" i="19"/>
  <c r="E101" i="19" s="1"/>
  <c r="F101" i="19" s="1"/>
  <c r="D100" i="19"/>
  <c r="E100" i="19" s="1"/>
  <c r="D33" i="19"/>
  <c r="E33" i="19" s="1"/>
  <c r="D32" i="19"/>
  <c r="E32" i="19" s="1"/>
  <c r="D31" i="19"/>
  <c r="D28" i="19"/>
  <c r="E28" i="19" s="1"/>
  <c r="F28" i="19" s="1"/>
  <c r="G28" i="19" s="1"/>
  <c r="D44" i="19"/>
  <c r="E44" i="19" s="1"/>
  <c r="E68" i="19"/>
  <c r="D29" i="19"/>
  <c r="F5" i="19"/>
  <c r="D4" i="19"/>
  <c r="D197" i="19"/>
  <c r="D198" i="19"/>
  <c r="D201" i="19"/>
  <c r="D200" i="19"/>
  <c r="D199" i="19"/>
  <c r="D196" i="19"/>
  <c r="E196" i="19" s="1"/>
  <c r="F196" i="19" s="1"/>
  <c r="G196" i="19" s="1"/>
  <c r="D195" i="19"/>
  <c r="D7" i="19"/>
  <c r="E125" i="19"/>
  <c r="F125" i="19" s="1"/>
  <c r="D45" i="19"/>
  <c r="D40" i="19"/>
  <c r="D41" i="19"/>
  <c r="D39" i="19"/>
  <c r="E39" i="19" s="1"/>
  <c r="D8" i="19"/>
  <c r="E8" i="19" s="1"/>
  <c r="D9" i="19"/>
  <c r="E9" i="19" s="1"/>
  <c r="F9" i="19" s="1"/>
  <c r="F56" i="19"/>
  <c r="D3" i="19"/>
  <c r="D6" i="19"/>
  <c r="D42" i="19"/>
  <c r="E42" i="19" s="1"/>
  <c r="D150" i="19"/>
  <c r="D147" i="19"/>
  <c r="E147" i="19" s="1"/>
  <c r="D151" i="19"/>
  <c r="E151" i="19" s="1"/>
  <c r="F151" i="19" s="1"/>
  <c r="G151" i="19" s="1"/>
  <c r="D149" i="19"/>
  <c r="E149" i="19" s="1"/>
  <c r="D148" i="19"/>
  <c r="D152" i="19"/>
  <c r="D153" i="19"/>
  <c r="E153" i="19" s="1"/>
  <c r="D77" i="19"/>
  <c r="E77" i="19" s="1"/>
  <c r="D78" i="19"/>
  <c r="D81" i="19"/>
  <c r="E140" i="19"/>
  <c r="E189" i="19"/>
  <c r="F189" i="19" s="1"/>
  <c r="D65" i="19"/>
  <c r="D75" i="19"/>
  <c r="D80" i="19"/>
  <c r="E117" i="19"/>
  <c r="D124" i="19"/>
  <c r="E124" i="19" s="1"/>
  <c r="E129" i="19"/>
  <c r="E128" i="19"/>
  <c r="F128" i="19" s="1"/>
  <c r="D126" i="19"/>
  <c r="E126" i="19" s="1"/>
  <c r="E188" i="19"/>
  <c r="F188" i="19" s="1"/>
  <c r="G188" i="19" s="1"/>
  <c r="G141" i="19"/>
  <c r="H141" i="19" s="1"/>
  <c r="I141" i="19" s="1"/>
  <c r="J141" i="19" s="1"/>
  <c r="K141" i="19" s="1"/>
  <c r="L141" i="19" s="1"/>
  <c r="M141" i="19" s="1"/>
  <c r="E136" i="19"/>
  <c r="F136" i="19" s="1"/>
  <c r="G136" i="19" s="1"/>
  <c r="D137" i="19"/>
  <c r="E137" i="19" s="1"/>
  <c r="D115" i="19"/>
  <c r="D116" i="19"/>
  <c r="F219" i="19"/>
  <c r="E221" i="19"/>
  <c r="F221" i="19" s="1"/>
  <c r="D231" i="19"/>
  <c r="E234" i="19"/>
  <c r="F235" i="19"/>
  <c r="G235" i="19" s="1"/>
  <c r="D185" i="19"/>
  <c r="D233" i="19"/>
  <c r="E233" i="19" s="1"/>
  <c r="E172" i="19"/>
  <c r="F172" i="19" s="1"/>
  <c r="G172" i="19" s="1"/>
  <c r="E220" i="19"/>
  <c r="F220" i="19" s="1"/>
  <c r="G220" i="19" s="1"/>
  <c r="D159" i="19"/>
  <c r="F165" i="19"/>
  <c r="D175" i="19"/>
  <c r="E175" i="19" s="1"/>
  <c r="D176" i="19"/>
  <c r="D177" i="19"/>
  <c r="E177" i="19" s="1"/>
  <c r="D184" i="19"/>
  <c r="E184" i="19" s="1"/>
  <c r="D207" i="19"/>
  <c r="F213" i="19"/>
  <c r="G213" i="19" s="1"/>
  <c r="D223" i="19"/>
  <c r="D224" i="19"/>
  <c r="E224" i="19" s="1"/>
  <c r="D225" i="19"/>
  <c r="D232" i="19"/>
  <c r="E232" i="19" s="1"/>
  <c r="D161" i="19"/>
  <c r="D174" i="19"/>
  <c r="D209" i="19"/>
  <c r="D222" i="19"/>
  <c r="AA35" i="24" l="1"/>
  <c r="AA38" i="24"/>
  <c r="AA34" i="24"/>
  <c r="AA40" i="24"/>
  <c r="AA36" i="24"/>
  <c r="Z40" i="24"/>
  <c r="Z36" i="24"/>
  <c r="AD37" i="24"/>
  <c r="AD35" i="24"/>
  <c r="AB37" i="24"/>
  <c r="Z39" i="24"/>
  <c r="Z38" i="24"/>
  <c r="Z37" i="24"/>
  <c r="Z35" i="24"/>
  <c r="Z34" i="24"/>
  <c r="AC40" i="24"/>
  <c r="AC39" i="24"/>
  <c r="AC38" i="24"/>
  <c r="AC37" i="24"/>
  <c r="AB36" i="24"/>
  <c r="AD34" i="24"/>
  <c r="AD40" i="24"/>
  <c r="AD39" i="24"/>
  <c r="AB40" i="24"/>
  <c r="Y39" i="24"/>
  <c r="AB38" i="24"/>
  <c r="AC36" i="24"/>
  <c r="AB35" i="24"/>
  <c r="Y38" i="24"/>
  <c r="Y34" i="24"/>
  <c r="AB34" i="24"/>
  <c r="AC34" i="24"/>
  <c r="W41" i="24"/>
  <c r="W42" i="24" s="1"/>
  <c r="Y35" i="24"/>
  <c r="AB39" i="24"/>
  <c r="AF41" i="24"/>
  <c r="AF42" i="24" s="1"/>
  <c r="AE41" i="24"/>
  <c r="AE42" i="24" s="1"/>
  <c r="AF23" i="24"/>
  <c r="AC23" i="24"/>
  <c r="AB23" i="24"/>
  <c r="AA23" i="24"/>
  <c r="Z23" i="24"/>
  <c r="AE23" i="24"/>
  <c r="AD23" i="24"/>
  <c r="Y23" i="24"/>
  <c r="A217" i="19"/>
  <c r="O220" i="19" s="1"/>
  <c r="A145" i="19"/>
  <c r="O148" i="19" s="1"/>
  <c r="O230" i="19"/>
  <c r="O229" i="19" s="1"/>
  <c r="A97" i="19"/>
  <c r="O98" i="19" s="1"/>
  <c r="O97" i="19" s="1"/>
  <c r="F107" i="19" s="1"/>
  <c r="F63" i="19"/>
  <c r="A37" i="19"/>
  <c r="O40" i="19" s="1"/>
  <c r="A49" i="19"/>
  <c r="A169" i="19"/>
  <c r="A121" i="19"/>
  <c r="A61" i="19"/>
  <c r="O62" i="19" s="1"/>
  <c r="O61" i="19" s="1"/>
  <c r="A193" i="19"/>
  <c r="A73" i="19"/>
  <c r="A205" i="19"/>
  <c r="O208" i="19" s="1"/>
  <c r="A85" i="19"/>
  <c r="A109" i="19"/>
  <c r="O112" i="19" s="1"/>
  <c r="F138" i="19"/>
  <c r="G138" i="19" s="1"/>
  <c r="H138" i="19" s="1"/>
  <c r="A25" i="19"/>
  <c r="O26" i="19" s="1"/>
  <c r="O25" i="19" s="1"/>
  <c r="A181" i="19"/>
  <c r="O182" i="19" s="1"/>
  <c r="O181" i="19" s="1"/>
  <c r="F135" i="19"/>
  <c r="O38" i="19"/>
  <c r="O37" i="19" s="1"/>
  <c r="A157" i="19"/>
  <c r="A133" i="19"/>
  <c r="O134" i="19" s="1"/>
  <c r="O133" i="19" s="1"/>
  <c r="D143" i="19" s="1"/>
  <c r="F163" i="19"/>
  <c r="G163" i="19" s="1"/>
  <c r="H163" i="19" s="1"/>
  <c r="F236" i="19"/>
  <c r="G236" i="19" s="1"/>
  <c r="F66" i="19"/>
  <c r="G66" i="19" s="1"/>
  <c r="H66" i="19" s="1"/>
  <c r="I66" i="19" s="1"/>
  <c r="G139" i="19"/>
  <c r="H139" i="19" s="1"/>
  <c r="F164" i="19"/>
  <c r="G164" i="19" s="1"/>
  <c r="D23" i="19"/>
  <c r="E23" i="19" s="1"/>
  <c r="F23" i="19" s="1"/>
  <c r="G23" i="19" s="1"/>
  <c r="H23" i="19" s="1"/>
  <c r="I23" i="19" s="1"/>
  <c r="J23" i="19" s="1"/>
  <c r="G69" i="19"/>
  <c r="H69" i="19" s="1"/>
  <c r="L22" i="19"/>
  <c r="H22" i="19"/>
  <c r="K22" i="19"/>
  <c r="J22" i="19"/>
  <c r="M22" i="19"/>
  <c r="I22" i="19"/>
  <c r="E22" i="19"/>
  <c r="E211" i="19"/>
  <c r="F211" i="19" s="1"/>
  <c r="F44" i="19"/>
  <c r="F88" i="19"/>
  <c r="G88" i="19" s="1"/>
  <c r="F90" i="19"/>
  <c r="G90" i="19" s="1"/>
  <c r="F99" i="19"/>
  <c r="F113" i="19"/>
  <c r="G113" i="19" s="1"/>
  <c r="F100" i="19"/>
  <c r="G100" i="19" s="1"/>
  <c r="F43" i="19"/>
  <c r="G43" i="19" s="1"/>
  <c r="G221" i="19"/>
  <c r="H221" i="19" s="1"/>
  <c r="E150" i="19"/>
  <c r="F150" i="19" s="1"/>
  <c r="F53" i="19"/>
  <c r="G53" i="19" s="1"/>
  <c r="H53" i="19" s="1"/>
  <c r="G237" i="19"/>
  <c r="H237" i="19" s="1"/>
  <c r="I237" i="19" s="1"/>
  <c r="J237" i="19" s="1"/>
  <c r="K237" i="19" s="1"/>
  <c r="L237" i="19" s="1"/>
  <c r="M237" i="19" s="1"/>
  <c r="F233" i="19"/>
  <c r="G233" i="19" s="1"/>
  <c r="F93" i="19"/>
  <c r="G93" i="19" s="1"/>
  <c r="H93" i="19" s="1"/>
  <c r="G92" i="19"/>
  <c r="H92" i="19" s="1"/>
  <c r="F57" i="19"/>
  <c r="E52" i="19"/>
  <c r="F52" i="19" s="1"/>
  <c r="G52" i="19" s="1"/>
  <c r="H54" i="19"/>
  <c r="I54" i="19" s="1"/>
  <c r="F51" i="19"/>
  <c r="F27" i="19"/>
  <c r="E29" i="19"/>
  <c r="F29" i="19" s="1"/>
  <c r="F32" i="19"/>
  <c r="G32" i="19" s="1"/>
  <c r="E4" i="19"/>
  <c r="F4" i="19" s="1"/>
  <c r="G4" i="19" s="1"/>
  <c r="F8" i="19"/>
  <c r="G8" i="19" s="1"/>
  <c r="G5" i="19"/>
  <c r="H5" i="19" s="1"/>
  <c r="E209" i="19"/>
  <c r="F209" i="19" s="1"/>
  <c r="G125" i="19"/>
  <c r="H125" i="19" s="1"/>
  <c r="E201" i="19"/>
  <c r="F201" i="19" s="1"/>
  <c r="G201" i="19" s="1"/>
  <c r="G101" i="19"/>
  <c r="H101" i="19" s="1"/>
  <c r="E87" i="19"/>
  <c r="F87" i="19" s="1"/>
  <c r="E225" i="19"/>
  <c r="G189" i="19"/>
  <c r="H151" i="19"/>
  <c r="I151" i="19" s="1"/>
  <c r="J151" i="19" s="1"/>
  <c r="F39" i="19"/>
  <c r="F18" i="19"/>
  <c r="E185" i="19"/>
  <c r="E81" i="19"/>
  <c r="F81" i="19" s="1"/>
  <c r="E207" i="19"/>
  <c r="F207" i="19" s="1"/>
  <c r="F140" i="19"/>
  <c r="G140" i="19" s="1"/>
  <c r="E89" i="19"/>
  <c r="E21" i="19"/>
  <c r="F21" i="19" s="1"/>
  <c r="G21" i="19" s="1"/>
  <c r="H21" i="19" s="1"/>
  <c r="E223" i="19"/>
  <c r="F223" i="19" s="1"/>
  <c r="G223" i="19" s="1"/>
  <c r="H235" i="19"/>
  <c r="E45" i="19"/>
  <c r="F45" i="19" s="1"/>
  <c r="E195" i="19"/>
  <c r="F195" i="19" s="1"/>
  <c r="E105" i="19"/>
  <c r="F105" i="19" s="1"/>
  <c r="G105" i="19" s="1"/>
  <c r="F162" i="19"/>
  <c r="H213" i="19"/>
  <c r="I213" i="19" s="1"/>
  <c r="J213" i="19" s="1"/>
  <c r="K213" i="19" s="1"/>
  <c r="L213" i="19" s="1"/>
  <c r="M213" i="19" s="1"/>
  <c r="F173" i="19"/>
  <c r="G173" i="19" s="1"/>
  <c r="H79" i="19"/>
  <c r="F184" i="19"/>
  <c r="G184" i="19" s="1"/>
  <c r="E161" i="19"/>
  <c r="F161" i="19" s="1"/>
  <c r="E65" i="19"/>
  <c r="E148" i="19"/>
  <c r="F148" i="19" s="1"/>
  <c r="G148" i="19" s="1"/>
  <c r="E31" i="19"/>
  <c r="F30" i="19"/>
  <c r="E176" i="19"/>
  <c r="F176" i="19" s="1"/>
  <c r="F212" i="19"/>
  <c r="G212" i="19" s="1"/>
  <c r="H212" i="19" s="1"/>
  <c r="F177" i="19"/>
  <c r="G177" i="19" s="1"/>
  <c r="E159" i="19"/>
  <c r="F159" i="19" s="1"/>
  <c r="F234" i="19"/>
  <c r="G234" i="19" s="1"/>
  <c r="H188" i="19"/>
  <c r="I188" i="19" s="1"/>
  <c r="J188" i="19" s="1"/>
  <c r="K188" i="19" s="1"/>
  <c r="F124" i="19"/>
  <c r="G124" i="19" s="1"/>
  <c r="E78" i="19"/>
  <c r="F153" i="19"/>
  <c r="G153" i="19" s="1"/>
  <c r="H153" i="19" s="1"/>
  <c r="E7" i="19"/>
  <c r="F7" i="19" s="1"/>
  <c r="E41" i="19"/>
  <c r="F41" i="19" s="1"/>
  <c r="E198" i="19"/>
  <c r="E199" i="19"/>
  <c r="H55" i="19"/>
  <c r="I55" i="19" s="1"/>
  <c r="J55" i="19" s="1"/>
  <c r="F33" i="19"/>
  <c r="G33" i="19" s="1"/>
  <c r="E103" i="19"/>
  <c r="F103" i="19" s="1"/>
  <c r="F20" i="19"/>
  <c r="F126" i="19"/>
  <c r="E80" i="19"/>
  <c r="F80" i="19" s="1"/>
  <c r="F68" i="19"/>
  <c r="G68" i="19" s="1"/>
  <c r="H68" i="19" s="1"/>
  <c r="E6" i="19"/>
  <c r="E200" i="19"/>
  <c r="F200" i="19" s="1"/>
  <c r="E197" i="19"/>
  <c r="E104" i="19"/>
  <c r="E91" i="19"/>
  <c r="E222" i="19"/>
  <c r="E174" i="19"/>
  <c r="F232" i="19"/>
  <c r="G232" i="19" s="1"/>
  <c r="F175" i="19"/>
  <c r="G175" i="19" s="1"/>
  <c r="H175" i="19" s="1"/>
  <c r="G165" i="19"/>
  <c r="F127" i="19"/>
  <c r="G127" i="19" s="1"/>
  <c r="E152" i="19"/>
  <c r="F149" i="19"/>
  <c r="G149" i="19" s="1"/>
  <c r="E3" i="19"/>
  <c r="F3" i="19" s="1"/>
  <c r="G186" i="19"/>
  <c r="G56" i="19"/>
  <c r="H56" i="19" s="1"/>
  <c r="F15" i="19"/>
  <c r="D22" i="19" s="1"/>
  <c r="E17" i="19"/>
  <c r="F17" i="19" s="1"/>
  <c r="G17" i="19" s="1"/>
  <c r="E19" i="19"/>
  <c r="F19" i="19" s="1"/>
  <c r="E231" i="19"/>
  <c r="F231" i="19" s="1"/>
  <c r="F67" i="19"/>
  <c r="G67" i="19" s="1"/>
  <c r="H67" i="19" s="1"/>
  <c r="G128" i="19"/>
  <c r="H128" i="19" s="1"/>
  <c r="I128" i="19" s="1"/>
  <c r="J128" i="19" s="1"/>
  <c r="K128" i="19" s="1"/>
  <c r="E116" i="19"/>
  <c r="F137" i="19"/>
  <c r="G137" i="19" s="1"/>
  <c r="H137" i="19" s="1"/>
  <c r="E40" i="19"/>
  <c r="F40" i="19" s="1"/>
  <c r="G40" i="19" s="1"/>
  <c r="F210" i="19"/>
  <c r="G210" i="19" s="1"/>
  <c r="F224" i="19"/>
  <c r="G224" i="19" s="1"/>
  <c r="E115" i="19"/>
  <c r="F187" i="19"/>
  <c r="F129" i="19"/>
  <c r="E75" i="19"/>
  <c r="F77" i="19"/>
  <c r="G77" i="19" s="1"/>
  <c r="F147" i="19"/>
  <c r="G9" i="19"/>
  <c r="H9" i="19" s="1"/>
  <c r="I9" i="19" s="1"/>
  <c r="J9" i="19" s="1"/>
  <c r="K9" i="19" s="1"/>
  <c r="L9" i="19" s="1"/>
  <c r="M9" i="19" s="1"/>
  <c r="F42" i="19"/>
  <c r="G42" i="19" s="1"/>
  <c r="E102" i="19"/>
  <c r="F102" i="19" s="1"/>
  <c r="G102" i="19" s="1"/>
  <c r="F117" i="19"/>
  <c r="G114" i="19"/>
  <c r="F16" i="19"/>
  <c r="AA41" i="24" l="1"/>
  <c r="AA42" i="24" s="1"/>
  <c r="Z41" i="24"/>
  <c r="Z42" i="24" s="1"/>
  <c r="AD41" i="24"/>
  <c r="AD42" i="24" s="1"/>
  <c r="AC41" i="24"/>
  <c r="AC42" i="24" s="1"/>
  <c r="AB41" i="24"/>
  <c r="AB42" i="24" s="1"/>
  <c r="Y41" i="24"/>
  <c r="Y42" i="24" s="1"/>
  <c r="O100" i="19"/>
  <c r="O218" i="19"/>
  <c r="O217" i="19" s="1"/>
  <c r="J227" i="19" s="1"/>
  <c r="O64" i="19"/>
  <c r="O146" i="19"/>
  <c r="O145" i="19" s="1"/>
  <c r="J155" i="19" s="1"/>
  <c r="J70" i="19"/>
  <c r="D70" i="19"/>
  <c r="F70" i="19"/>
  <c r="G70" i="19"/>
  <c r="F238" i="19"/>
  <c r="K238" i="19"/>
  <c r="D238" i="19"/>
  <c r="L238" i="19"/>
  <c r="H238" i="19"/>
  <c r="M70" i="19"/>
  <c r="J238" i="19"/>
  <c r="H70" i="19"/>
  <c r="E238" i="19"/>
  <c r="L70" i="19"/>
  <c r="G238" i="19"/>
  <c r="K70" i="19"/>
  <c r="I238" i="19"/>
  <c r="D239" i="19"/>
  <c r="E239" i="19" s="1"/>
  <c r="F239" i="19" s="1"/>
  <c r="G239" i="19" s="1"/>
  <c r="I139" i="19"/>
  <c r="J139" i="19" s="1"/>
  <c r="E70" i="19"/>
  <c r="M238" i="19"/>
  <c r="D35" i="19"/>
  <c r="E35" i="19" s="1"/>
  <c r="F35" i="19" s="1"/>
  <c r="G35" i="19" s="1"/>
  <c r="H35" i="19" s="1"/>
  <c r="I35" i="19" s="1"/>
  <c r="J35" i="19" s="1"/>
  <c r="O136" i="19"/>
  <c r="O110" i="19"/>
  <c r="O109" i="19" s="1"/>
  <c r="M119" i="19" s="1"/>
  <c r="I69" i="19"/>
  <c r="J69" i="19" s="1"/>
  <c r="K69" i="19" s="1"/>
  <c r="L69" i="19" s="1"/>
  <c r="M69" i="19" s="1"/>
  <c r="I70" i="19"/>
  <c r="F46" i="19"/>
  <c r="H236" i="19"/>
  <c r="I236" i="19" s="1"/>
  <c r="J236" i="19" s="1"/>
  <c r="K236" i="19" s="1"/>
  <c r="O196" i="19"/>
  <c r="O194" i="19"/>
  <c r="O193" i="19" s="1"/>
  <c r="O124" i="19"/>
  <c r="O122" i="19"/>
  <c r="O121" i="19" s="1"/>
  <c r="D71" i="19"/>
  <c r="E71" i="19" s="1"/>
  <c r="F71" i="19" s="1"/>
  <c r="G71" i="19" s="1"/>
  <c r="H71" i="19" s="1"/>
  <c r="I71" i="19" s="1"/>
  <c r="J71" i="19" s="1"/>
  <c r="L34" i="19"/>
  <c r="O170" i="19"/>
  <c r="O169" i="19" s="1"/>
  <c r="O172" i="19"/>
  <c r="O206" i="19"/>
  <c r="O205" i="19" s="1"/>
  <c r="O52" i="19"/>
  <c r="O50" i="19"/>
  <c r="O49" i="19" s="1"/>
  <c r="H46" i="19"/>
  <c r="E46" i="19"/>
  <c r="G34" i="19"/>
  <c r="K34" i="19"/>
  <c r="H34" i="19"/>
  <c r="J34" i="19"/>
  <c r="D34" i="19"/>
  <c r="O184" i="19"/>
  <c r="O76" i="19"/>
  <c r="O74" i="19"/>
  <c r="O73" i="19" s="1"/>
  <c r="F34" i="19"/>
  <c r="E34" i="19"/>
  <c r="O28" i="19"/>
  <c r="M34" i="19"/>
  <c r="I34" i="19"/>
  <c r="O88" i="19"/>
  <c r="O86" i="19"/>
  <c r="O85" i="19" s="1"/>
  <c r="L46" i="19"/>
  <c r="D46" i="19"/>
  <c r="J46" i="19"/>
  <c r="G46" i="19"/>
  <c r="D47" i="19"/>
  <c r="E47" i="19" s="1"/>
  <c r="F47" i="19" s="1"/>
  <c r="G47" i="19" s="1"/>
  <c r="H47" i="19" s="1"/>
  <c r="I47" i="19" s="1"/>
  <c r="J47" i="19" s="1"/>
  <c r="K46" i="19"/>
  <c r="I46" i="19"/>
  <c r="O160" i="19"/>
  <c r="O158" i="19"/>
  <c r="O157" i="19" s="1"/>
  <c r="M46" i="19"/>
  <c r="M106" i="19"/>
  <c r="H106" i="19"/>
  <c r="I107" i="19"/>
  <c r="K106" i="19"/>
  <c r="G142" i="19"/>
  <c r="I142" i="19"/>
  <c r="D142" i="19"/>
  <c r="D144" i="19" s="1"/>
  <c r="L142" i="19"/>
  <c r="K143" i="19"/>
  <c r="M142" i="19"/>
  <c r="L106" i="19"/>
  <c r="J106" i="19"/>
  <c r="J107" i="19"/>
  <c r="K107" i="19"/>
  <c r="F106" i="19"/>
  <c r="F108" i="19" s="1"/>
  <c r="D107" i="19"/>
  <c r="F143" i="19"/>
  <c r="G106" i="19"/>
  <c r="M107" i="19"/>
  <c r="L107" i="19"/>
  <c r="I106" i="19"/>
  <c r="E107" i="19"/>
  <c r="L143" i="19"/>
  <c r="D106" i="19"/>
  <c r="G107" i="19"/>
  <c r="E143" i="19"/>
  <c r="E106" i="19"/>
  <c r="H107" i="19"/>
  <c r="F142" i="19"/>
  <c r="E142" i="19"/>
  <c r="G143" i="19"/>
  <c r="M143" i="19"/>
  <c r="H143" i="19"/>
  <c r="F191" i="19"/>
  <c r="J190" i="19"/>
  <c r="H191" i="19"/>
  <c r="K190" i="19"/>
  <c r="L191" i="19"/>
  <c r="I190" i="19"/>
  <c r="D191" i="19"/>
  <c r="H190" i="19"/>
  <c r="G191" i="19"/>
  <c r="M190" i="19"/>
  <c r="G190" i="19"/>
  <c r="K191" i="19"/>
  <c r="E190" i="19"/>
  <c r="F190" i="19"/>
  <c r="M191" i="19"/>
  <c r="J191" i="19"/>
  <c r="L190" i="19"/>
  <c r="E191" i="19"/>
  <c r="I191" i="19"/>
  <c r="D190" i="19"/>
  <c r="H164" i="19"/>
  <c r="I164" i="19" s="1"/>
  <c r="J164" i="19" s="1"/>
  <c r="K164" i="19" s="1"/>
  <c r="H142" i="19"/>
  <c r="J143" i="19"/>
  <c r="J142" i="19"/>
  <c r="I143" i="19"/>
  <c r="K142" i="19"/>
  <c r="F22" i="19"/>
  <c r="K23" i="19"/>
  <c r="L23" i="19" s="1"/>
  <c r="D11" i="19"/>
  <c r="E11" i="19" s="1"/>
  <c r="F11" i="19" s="1"/>
  <c r="M10" i="19"/>
  <c r="K10" i="19"/>
  <c r="L10" i="19"/>
  <c r="I10" i="19"/>
  <c r="J10" i="19"/>
  <c r="G10" i="19"/>
  <c r="H10" i="19"/>
  <c r="E10" i="19"/>
  <c r="F10" i="19"/>
  <c r="D24" i="19"/>
  <c r="D10" i="19"/>
  <c r="G211" i="19"/>
  <c r="H211" i="19" s="1"/>
  <c r="H149" i="19"/>
  <c r="H233" i="19"/>
  <c r="H90" i="19"/>
  <c r="I90" i="19" s="1"/>
  <c r="F75" i="19"/>
  <c r="G44" i="19"/>
  <c r="H44" i="19" s="1"/>
  <c r="I44" i="19" s="1"/>
  <c r="J44" i="19" s="1"/>
  <c r="K44" i="19" s="1"/>
  <c r="G57" i="19"/>
  <c r="H57" i="19" s="1"/>
  <c r="I57" i="19" s="1"/>
  <c r="J57" i="19" s="1"/>
  <c r="K57" i="19" s="1"/>
  <c r="L57" i="19" s="1"/>
  <c r="M57" i="19" s="1"/>
  <c r="F91" i="19"/>
  <c r="G91" i="19" s="1"/>
  <c r="I92" i="19"/>
  <c r="J92" i="19" s="1"/>
  <c r="K92" i="19" s="1"/>
  <c r="H113" i="19"/>
  <c r="H77" i="19"/>
  <c r="H210" i="19"/>
  <c r="I210" i="19" s="1"/>
  <c r="G150" i="19"/>
  <c r="H150" i="19" s="1"/>
  <c r="G209" i="19"/>
  <c r="H209" i="19" s="1"/>
  <c r="I175" i="19"/>
  <c r="J175" i="19" s="1"/>
  <c r="F89" i="19"/>
  <c r="G89" i="19" s="1"/>
  <c r="H89" i="19" s="1"/>
  <c r="I56" i="19"/>
  <c r="J56" i="19" s="1"/>
  <c r="K56" i="19" s="1"/>
  <c r="G41" i="19"/>
  <c r="H41" i="19" s="1"/>
  <c r="G29" i="19"/>
  <c r="H29" i="19" s="1"/>
  <c r="H33" i="19"/>
  <c r="I33" i="19" s="1"/>
  <c r="J33" i="19" s="1"/>
  <c r="K33" i="19" s="1"/>
  <c r="L33" i="19" s="1"/>
  <c r="M33" i="19" s="1"/>
  <c r="G16" i="19"/>
  <c r="G22" i="19" s="1"/>
  <c r="H201" i="19"/>
  <c r="I201" i="19" s="1"/>
  <c r="J201" i="19" s="1"/>
  <c r="K201" i="19" s="1"/>
  <c r="L201" i="19" s="1"/>
  <c r="M201" i="19" s="1"/>
  <c r="G19" i="19"/>
  <c r="H19" i="19" s="1"/>
  <c r="I212" i="19"/>
  <c r="J212" i="19" s="1"/>
  <c r="K212" i="19" s="1"/>
  <c r="F199" i="19"/>
  <c r="G199" i="19" s="1"/>
  <c r="H186" i="19"/>
  <c r="I186" i="19" s="1"/>
  <c r="G126" i="19"/>
  <c r="H105" i="19"/>
  <c r="I105" i="19" s="1"/>
  <c r="J105" i="19" s="1"/>
  <c r="K105" i="19" s="1"/>
  <c r="L105" i="19" s="1"/>
  <c r="M105" i="19" s="1"/>
  <c r="G81" i="19"/>
  <c r="H81" i="19" s="1"/>
  <c r="I81" i="19" s="1"/>
  <c r="J81" i="19" s="1"/>
  <c r="K81" i="19" s="1"/>
  <c r="L81" i="19" s="1"/>
  <c r="M81" i="19" s="1"/>
  <c r="F185" i="19"/>
  <c r="G185" i="19" s="1"/>
  <c r="H185" i="19" s="1"/>
  <c r="I93" i="19"/>
  <c r="J93" i="19" s="1"/>
  <c r="K93" i="19" s="1"/>
  <c r="L93" i="19" s="1"/>
  <c r="M93" i="19" s="1"/>
  <c r="F225" i="19"/>
  <c r="H165" i="19"/>
  <c r="I165" i="19" s="1"/>
  <c r="J165" i="19" s="1"/>
  <c r="K165" i="19" s="1"/>
  <c r="L165" i="19" s="1"/>
  <c r="M165" i="19" s="1"/>
  <c r="H114" i="19"/>
  <c r="I114" i="19" s="1"/>
  <c r="H8" i="19"/>
  <c r="I8" i="19" s="1"/>
  <c r="J8" i="19" s="1"/>
  <c r="K8" i="19" s="1"/>
  <c r="G187" i="19"/>
  <c r="H187" i="19" s="1"/>
  <c r="H224" i="19"/>
  <c r="I224" i="19" s="1"/>
  <c r="J224" i="19" s="1"/>
  <c r="K224" i="19" s="1"/>
  <c r="H32" i="19"/>
  <c r="I32" i="19" s="1"/>
  <c r="J32" i="19" s="1"/>
  <c r="K32" i="19" s="1"/>
  <c r="F6" i="19"/>
  <c r="G6" i="19" s="1"/>
  <c r="H43" i="19"/>
  <c r="I43" i="19" s="1"/>
  <c r="H102" i="19"/>
  <c r="I102" i="19" s="1"/>
  <c r="G161" i="19"/>
  <c r="H161" i="19" s="1"/>
  <c r="H173" i="19"/>
  <c r="G45" i="19"/>
  <c r="H45" i="19" s="1"/>
  <c r="I45" i="19" s="1"/>
  <c r="J45" i="19" s="1"/>
  <c r="K45" i="19" s="1"/>
  <c r="L45" i="19" s="1"/>
  <c r="M45" i="19" s="1"/>
  <c r="I21" i="19"/>
  <c r="J21" i="19" s="1"/>
  <c r="K21" i="19" s="1"/>
  <c r="L21" i="19" s="1"/>
  <c r="M21" i="19" s="1"/>
  <c r="H140" i="19"/>
  <c r="I140" i="19" s="1"/>
  <c r="J140" i="19" s="1"/>
  <c r="K140" i="19" s="1"/>
  <c r="G162" i="19"/>
  <c r="H189" i="19"/>
  <c r="I189" i="19" s="1"/>
  <c r="J189" i="19" s="1"/>
  <c r="K189" i="19" s="1"/>
  <c r="L189" i="19" s="1"/>
  <c r="M189" i="19" s="1"/>
  <c r="F116" i="19"/>
  <c r="G116" i="19" s="1"/>
  <c r="H116" i="19" s="1"/>
  <c r="F78" i="19"/>
  <c r="G117" i="19"/>
  <c r="H117" i="19" s="1"/>
  <c r="I117" i="19" s="1"/>
  <c r="J117" i="19" s="1"/>
  <c r="K117" i="19" s="1"/>
  <c r="L117" i="19" s="1"/>
  <c r="M117" i="19" s="1"/>
  <c r="F115" i="19"/>
  <c r="F222" i="19"/>
  <c r="G222" i="19" s="1"/>
  <c r="H222" i="19" s="1"/>
  <c r="F198" i="19"/>
  <c r="G198" i="19" s="1"/>
  <c r="H198" i="19" s="1"/>
  <c r="G176" i="19"/>
  <c r="H127" i="19"/>
  <c r="I127" i="19" s="1"/>
  <c r="F174" i="19"/>
  <c r="F104" i="19"/>
  <c r="G104" i="19" s="1"/>
  <c r="H42" i="19"/>
  <c r="I42" i="19" s="1"/>
  <c r="G7" i="19"/>
  <c r="H7" i="19" s="1"/>
  <c r="H177" i="19"/>
  <c r="I177" i="19" s="1"/>
  <c r="J177" i="19" s="1"/>
  <c r="K177" i="19" s="1"/>
  <c r="L177" i="19" s="1"/>
  <c r="M177" i="19" s="1"/>
  <c r="F65" i="19"/>
  <c r="G65" i="19" s="1"/>
  <c r="I79" i="19"/>
  <c r="J79" i="19" s="1"/>
  <c r="I163" i="19"/>
  <c r="J163" i="19" s="1"/>
  <c r="H223" i="19"/>
  <c r="I223" i="19" s="1"/>
  <c r="J223" i="19" s="1"/>
  <c r="G30" i="19"/>
  <c r="H234" i="19"/>
  <c r="I234" i="19" s="1"/>
  <c r="I138" i="19"/>
  <c r="I235" i="19"/>
  <c r="J235" i="19" s="1"/>
  <c r="I153" i="19"/>
  <c r="J153" i="19" s="1"/>
  <c r="K153" i="19" s="1"/>
  <c r="L153" i="19" s="1"/>
  <c r="M153" i="19" s="1"/>
  <c r="I67" i="19"/>
  <c r="J67" i="19" s="1"/>
  <c r="H17" i="19"/>
  <c r="F197" i="19"/>
  <c r="I68" i="19"/>
  <c r="J68" i="19" s="1"/>
  <c r="K68" i="19" s="1"/>
  <c r="G20" i="19"/>
  <c r="G103" i="19"/>
  <c r="H103" i="19" s="1"/>
  <c r="F152" i="19"/>
  <c r="G152" i="19" s="1"/>
  <c r="H152" i="19" s="1"/>
  <c r="G200" i="19"/>
  <c r="H200" i="19" s="1"/>
  <c r="G80" i="19"/>
  <c r="H80" i="19" s="1"/>
  <c r="F31" i="19"/>
  <c r="G31" i="19" s="1"/>
  <c r="G129" i="19"/>
  <c r="H129" i="19" s="1"/>
  <c r="G18" i="19"/>
  <c r="H18" i="19" s="1"/>
  <c r="K71" i="19" l="1"/>
  <c r="L71" i="19" s="1"/>
  <c r="K47" i="19"/>
  <c r="K48" i="19" s="1"/>
  <c r="H48" i="19"/>
  <c r="D227" i="19"/>
  <c r="D154" i="19"/>
  <c r="K226" i="19"/>
  <c r="K35" i="19"/>
  <c r="L35" i="19" s="1"/>
  <c r="E155" i="19"/>
  <c r="L227" i="19"/>
  <c r="H155" i="19"/>
  <c r="L226" i="19"/>
  <c r="H154" i="19"/>
  <c r="E154" i="19"/>
  <c r="M155" i="19"/>
  <c r="M154" i="19"/>
  <c r="F155" i="19"/>
  <c r="G154" i="19"/>
  <c r="L154" i="19"/>
  <c r="L155" i="19"/>
  <c r="E227" i="19"/>
  <c r="I227" i="19"/>
  <c r="J226" i="19"/>
  <c r="G155" i="19"/>
  <c r="F226" i="19"/>
  <c r="F227" i="19"/>
  <c r="H226" i="19"/>
  <c r="I155" i="19"/>
  <c r="I154" i="19"/>
  <c r="H227" i="19"/>
  <c r="M227" i="19"/>
  <c r="K154" i="19"/>
  <c r="G227" i="19"/>
  <c r="M226" i="19"/>
  <c r="E226" i="19"/>
  <c r="D226" i="19"/>
  <c r="I226" i="19"/>
  <c r="K227" i="19"/>
  <c r="G226" i="19"/>
  <c r="J154" i="19"/>
  <c r="D155" i="19"/>
  <c r="K155" i="19"/>
  <c r="F154" i="19"/>
  <c r="F72" i="19"/>
  <c r="D72" i="19"/>
  <c r="G240" i="19"/>
  <c r="H239" i="19"/>
  <c r="I239" i="19" s="1"/>
  <c r="J239" i="19" s="1"/>
  <c r="J240" i="19" s="1"/>
  <c r="E240" i="19"/>
  <c r="D36" i="19"/>
  <c r="D240" i="19"/>
  <c r="F48" i="19"/>
  <c r="F240" i="19"/>
  <c r="E72" i="19"/>
  <c r="G48" i="19"/>
  <c r="E48" i="19"/>
  <c r="I118" i="19"/>
  <c r="M118" i="19"/>
  <c r="J118" i="19"/>
  <c r="K118" i="19"/>
  <c r="D119" i="19"/>
  <c r="G119" i="19"/>
  <c r="H119" i="19"/>
  <c r="F118" i="19"/>
  <c r="G118" i="19"/>
  <c r="J119" i="19"/>
  <c r="L118" i="19"/>
  <c r="F119" i="19"/>
  <c r="H118" i="19"/>
  <c r="E118" i="19"/>
  <c r="L119" i="19"/>
  <c r="K119" i="19"/>
  <c r="I119" i="19"/>
  <c r="E119" i="19"/>
  <c r="D118" i="19"/>
  <c r="I48" i="19"/>
  <c r="I108" i="19"/>
  <c r="J48" i="19"/>
  <c r="M215" i="19"/>
  <c r="M214" i="19"/>
  <c r="L214" i="19"/>
  <c r="I214" i="19"/>
  <c r="L215" i="19"/>
  <c r="D214" i="19"/>
  <c r="E214" i="19"/>
  <c r="G214" i="19"/>
  <c r="D215" i="19"/>
  <c r="F214" i="19"/>
  <c r="G215" i="19"/>
  <c r="J215" i="19"/>
  <c r="K214" i="19"/>
  <c r="I215" i="19"/>
  <c r="H214" i="19"/>
  <c r="H215" i="19"/>
  <c r="J214" i="19"/>
  <c r="E215" i="19"/>
  <c r="M131" i="19"/>
  <c r="K130" i="19"/>
  <c r="H131" i="19"/>
  <c r="M130" i="19"/>
  <c r="J130" i="19"/>
  <c r="E131" i="19"/>
  <c r="I131" i="19"/>
  <c r="F131" i="19"/>
  <c r="E130" i="19"/>
  <c r="H130" i="19"/>
  <c r="L131" i="19"/>
  <c r="D131" i="19"/>
  <c r="I130" i="19"/>
  <c r="K131" i="19"/>
  <c r="F130" i="19"/>
  <c r="G131" i="19"/>
  <c r="L130" i="19"/>
  <c r="J131" i="19"/>
  <c r="D130" i="19"/>
  <c r="G130" i="19"/>
  <c r="K203" i="19"/>
  <c r="M203" i="19"/>
  <c r="H202" i="19"/>
  <c r="I203" i="19"/>
  <c r="D203" i="19"/>
  <c r="E202" i="19"/>
  <c r="M202" i="19"/>
  <c r="H203" i="19"/>
  <c r="J202" i="19"/>
  <c r="G203" i="19"/>
  <c r="F203" i="19"/>
  <c r="L203" i="19"/>
  <c r="L202" i="19"/>
  <c r="F202" i="19"/>
  <c r="K202" i="19"/>
  <c r="J203" i="19"/>
  <c r="D202" i="19"/>
  <c r="I202" i="19"/>
  <c r="E203" i="19"/>
  <c r="G202" i="19"/>
  <c r="F215" i="19"/>
  <c r="K215" i="19"/>
  <c r="M179" i="19"/>
  <c r="D178" i="19"/>
  <c r="H179" i="19"/>
  <c r="K178" i="19"/>
  <c r="L178" i="19"/>
  <c r="L179" i="19"/>
  <c r="G179" i="19"/>
  <c r="I178" i="19"/>
  <c r="I179" i="19"/>
  <c r="D179" i="19"/>
  <c r="F179" i="19"/>
  <c r="J178" i="19"/>
  <c r="K179" i="19"/>
  <c r="H178" i="19"/>
  <c r="J179" i="19"/>
  <c r="E178" i="19"/>
  <c r="E179" i="19"/>
  <c r="M178" i="19"/>
  <c r="G178" i="19"/>
  <c r="F178" i="19"/>
  <c r="L58" i="19"/>
  <c r="I58" i="19"/>
  <c r="D58" i="19"/>
  <c r="J58" i="19"/>
  <c r="G58" i="19"/>
  <c r="E58" i="19"/>
  <c r="K58" i="19"/>
  <c r="D59" i="19"/>
  <c r="E59" i="19" s="1"/>
  <c r="F59" i="19" s="1"/>
  <c r="G59" i="19" s="1"/>
  <c r="H59" i="19" s="1"/>
  <c r="I59" i="19" s="1"/>
  <c r="J59" i="19" s="1"/>
  <c r="M58" i="19"/>
  <c r="H58" i="19"/>
  <c r="F58" i="19"/>
  <c r="E82" i="19"/>
  <c r="G82" i="19"/>
  <c r="L82" i="19"/>
  <c r="D82" i="19"/>
  <c r="D83" i="19"/>
  <c r="E83" i="19" s="1"/>
  <c r="F83" i="19" s="1"/>
  <c r="G83" i="19" s="1"/>
  <c r="H83" i="19" s="1"/>
  <c r="I83" i="19" s="1"/>
  <c r="J83" i="19" s="1"/>
  <c r="K82" i="19"/>
  <c r="J82" i="19"/>
  <c r="H82" i="19"/>
  <c r="F82" i="19"/>
  <c r="M82" i="19"/>
  <c r="I82" i="19"/>
  <c r="D48" i="19"/>
  <c r="G95" i="19"/>
  <c r="H94" i="19"/>
  <c r="F95" i="19"/>
  <c r="L94" i="19"/>
  <c r="G94" i="19"/>
  <c r="J95" i="19"/>
  <c r="M95" i="19"/>
  <c r="D94" i="19"/>
  <c r="F94" i="19"/>
  <c r="E95" i="19"/>
  <c r="L95" i="19"/>
  <c r="E94" i="19"/>
  <c r="D95" i="19"/>
  <c r="K94" i="19"/>
  <c r="K95" i="19"/>
  <c r="J94" i="19"/>
  <c r="I95" i="19"/>
  <c r="I94" i="19"/>
  <c r="H95" i="19"/>
  <c r="M94" i="19"/>
  <c r="H167" i="19"/>
  <c r="K166" i="19"/>
  <c r="G167" i="19"/>
  <c r="D166" i="19"/>
  <c r="J167" i="19"/>
  <c r="G166" i="19"/>
  <c r="K167" i="19"/>
  <c r="M167" i="19"/>
  <c r="I167" i="19"/>
  <c r="F166" i="19"/>
  <c r="E167" i="19"/>
  <c r="F167" i="19"/>
  <c r="J166" i="19"/>
  <c r="E166" i="19"/>
  <c r="L167" i="19"/>
  <c r="I166" i="19"/>
  <c r="L166" i="19"/>
  <c r="D167" i="19"/>
  <c r="H166" i="19"/>
  <c r="M166" i="19"/>
  <c r="L144" i="19"/>
  <c r="G192" i="19"/>
  <c r="D108" i="19"/>
  <c r="E144" i="19"/>
  <c r="J108" i="19"/>
  <c r="H108" i="19"/>
  <c r="I144" i="19"/>
  <c r="H144" i="19"/>
  <c r="G108" i="19"/>
  <c r="E108" i="19"/>
  <c r="I192" i="19"/>
  <c r="F192" i="19"/>
  <c r="E192" i="19"/>
  <c r="G144" i="19"/>
  <c r="F144" i="19"/>
  <c r="J144" i="19"/>
  <c r="K192" i="19"/>
  <c r="H192" i="19"/>
  <c r="D192" i="19"/>
  <c r="J192" i="19"/>
  <c r="M23" i="19"/>
  <c r="G11" i="19"/>
  <c r="H11" i="19" s="1"/>
  <c r="I11" i="19" s="1"/>
  <c r="J11" i="19" s="1"/>
  <c r="D12" i="19"/>
  <c r="F12" i="19"/>
  <c r="E12" i="19"/>
  <c r="I211" i="19"/>
  <c r="J211" i="19" s="1"/>
  <c r="I187" i="19"/>
  <c r="J187" i="19" s="1"/>
  <c r="L192" i="19"/>
  <c r="H91" i="19"/>
  <c r="I91" i="19" s="1"/>
  <c r="H104" i="19"/>
  <c r="I104" i="19" s="1"/>
  <c r="J104" i="19" s="1"/>
  <c r="K104" i="19" s="1"/>
  <c r="K108" i="19"/>
  <c r="J127" i="19"/>
  <c r="I198" i="19"/>
  <c r="I129" i="19"/>
  <c r="J129" i="19" s="1"/>
  <c r="K129" i="19" s="1"/>
  <c r="L129" i="19" s="1"/>
  <c r="M129" i="19" s="1"/>
  <c r="I103" i="19"/>
  <c r="J103" i="19" s="1"/>
  <c r="I200" i="19"/>
  <c r="J200" i="19" s="1"/>
  <c r="K200" i="19" s="1"/>
  <c r="H199" i="19"/>
  <c r="I199" i="19" s="1"/>
  <c r="J199" i="19" s="1"/>
  <c r="I150" i="19"/>
  <c r="G197" i="19"/>
  <c r="H197" i="19" s="1"/>
  <c r="K144" i="19"/>
  <c r="M144" i="19"/>
  <c r="L108" i="19"/>
  <c r="M108" i="19"/>
  <c r="G72" i="19"/>
  <c r="I222" i="19"/>
  <c r="I116" i="19"/>
  <c r="J116" i="19" s="1"/>
  <c r="K116" i="19" s="1"/>
  <c r="I152" i="19"/>
  <c r="J152" i="19" s="1"/>
  <c r="K152" i="19" s="1"/>
  <c r="H6" i="19"/>
  <c r="I6" i="19" s="1"/>
  <c r="H176" i="19"/>
  <c r="I176" i="19" s="1"/>
  <c r="J176" i="19" s="1"/>
  <c r="K176" i="19" s="1"/>
  <c r="H30" i="19"/>
  <c r="I30" i="19" s="1"/>
  <c r="H20" i="19"/>
  <c r="I20" i="19" s="1"/>
  <c r="J20" i="19" s="1"/>
  <c r="K20" i="19" s="1"/>
  <c r="E24" i="19"/>
  <c r="G78" i="19"/>
  <c r="H126" i="19"/>
  <c r="I126" i="19" s="1"/>
  <c r="I19" i="19"/>
  <c r="J19" i="19" s="1"/>
  <c r="H162" i="19"/>
  <c r="I162" i="19" s="1"/>
  <c r="G115" i="19"/>
  <c r="I7" i="19"/>
  <c r="J7" i="19" s="1"/>
  <c r="G174" i="19"/>
  <c r="H174" i="19" s="1"/>
  <c r="I174" i="19" s="1"/>
  <c r="I80" i="19"/>
  <c r="J80" i="19" s="1"/>
  <c r="K80" i="19" s="1"/>
  <c r="H31" i="19"/>
  <c r="I31" i="19" s="1"/>
  <c r="J31" i="19" s="1"/>
  <c r="I18" i="19"/>
  <c r="H65" i="19"/>
  <c r="E36" i="19"/>
  <c r="G225" i="19"/>
  <c r="H225" i="19" s="1"/>
  <c r="J43" i="19"/>
  <c r="K83" i="19" l="1"/>
  <c r="L83" i="19" s="1"/>
  <c r="M83" i="19" s="1"/>
  <c r="M71" i="19"/>
  <c r="E156" i="19"/>
  <c r="K59" i="19"/>
  <c r="K60" i="19" s="1"/>
  <c r="D228" i="19"/>
  <c r="L47" i="19"/>
  <c r="L48" i="19" s="1"/>
  <c r="D156" i="19"/>
  <c r="M35" i="19"/>
  <c r="J168" i="19"/>
  <c r="F228" i="19"/>
  <c r="F156" i="19"/>
  <c r="E228" i="19"/>
  <c r="H240" i="19"/>
  <c r="F84" i="19"/>
  <c r="I240" i="19"/>
  <c r="K239" i="19"/>
  <c r="K240" i="19" s="1"/>
  <c r="D120" i="19"/>
  <c r="E120" i="19"/>
  <c r="E180" i="19"/>
  <c r="F120" i="19"/>
  <c r="M216" i="19"/>
  <c r="L96" i="19"/>
  <c r="I96" i="19"/>
  <c r="L204" i="19"/>
  <c r="J60" i="19"/>
  <c r="D84" i="19"/>
  <c r="H132" i="19"/>
  <c r="G84" i="19"/>
  <c r="D204" i="19"/>
  <c r="J204" i="19"/>
  <c r="I132" i="19"/>
  <c r="E60" i="19"/>
  <c r="F60" i="19"/>
  <c r="G60" i="19"/>
  <c r="F204" i="19"/>
  <c r="E204" i="19"/>
  <c r="I204" i="19"/>
  <c r="M204" i="19"/>
  <c r="G216" i="19"/>
  <c r="J132" i="19"/>
  <c r="E216" i="19"/>
  <c r="G132" i="19"/>
  <c r="M132" i="19"/>
  <c r="D216" i="19"/>
  <c r="H216" i="19"/>
  <c r="D180" i="19"/>
  <c r="D60" i="19"/>
  <c r="K204" i="19"/>
  <c r="D132" i="19"/>
  <c r="K216" i="19"/>
  <c r="K132" i="19"/>
  <c r="I216" i="19"/>
  <c r="I60" i="19"/>
  <c r="L132" i="19"/>
  <c r="E132" i="19"/>
  <c r="L216" i="19"/>
  <c r="H60" i="19"/>
  <c r="G204" i="19"/>
  <c r="F216" i="19"/>
  <c r="H204" i="19"/>
  <c r="F132" i="19"/>
  <c r="J216" i="19"/>
  <c r="K96" i="19"/>
  <c r="G96" i="19"/>
  <c r="E84" i="19"/>
  <c r="E96" i="19"/>
  <c r="I168" i="19"/>
  <c r="E168" i="19"/>
  <c r="G168" i="19"/>
  <c r="H96" i="19"/>
  <c r="F96" i="19"/>
  <c r="J96" i="19"/>
  <c r="D96" i="19"/>
  <c r="D168" i="19"/>
  <c r="H168" i="19"/>
  <c r="F168" i="19"/>
  <c r="K168" i="19"/>
  <c r="O138" i="19"/>
  <c r="G14" i="20" s="1"/>
  <c r="H14" i="20" s="1"/>
  <c r="O102" i="19"/>
  <c r="G11" i="20" s="1"/>
  <c r="H11" i="20" s="1"/>
  <c r="K11" i="19"/>
  <c r="L11" i="19" s="1"/>
  <c r="G12" i="19"/>
  <c r="H12" i="19"/>
  <c r="M192" i="19"/>
  <c r="O186" i="19" s="1"/>
  <c r="M96" i="19"/>
  <c r="H84" i="19"/>
  <c r="J91" i="19"/>
  <c r="L168" i="19"/>
  <c r="M168" i="19"/>
  <c r="H72" i="19"/>
  <c r="F180" i="19"/>
  <c r="H78" i="19"/>
  <c r="I78" i="19" s="1"/>
  <c r="F36" i="19"/>
  <c r="G156" i="19"/>
  <c r="F24" i="19"/>
  <c r="H115" i="19"/>
  <c r="I115" i="19" s="1"/>
  <c r="G120" i="19"/>
  <c r="G228" i="19"/>
  <c r="I225" i="19"/>
  <c r="J225" i="19" s="1"/>
  <c r="K225" i="19" s="1"/>
  <c r="L225" i="19" s="1"/>
  <c r="M225" i="19" s="1"/>
  <c r="L59" i="19" l="1"/>
  <c r="L60" i="19" s="1"/>
  <c r="M47" i="19"/>
  <c r="M48" i="19" s="1"/>
  <c r="O42" i="19" s="1"/>
  <c r="V5" i="19" s="1"/>
  <c r="L239" i="19"/>
  <c r="O198" i="19"/>
  <c r="O199" i="19" s="1"/>
  <c r="O126" i="19"/>
  <c r="G13" i="20" s="1"/>
  <c r="O210" i="19"/>
  <c r="V20" i="19" s="1"/>
  <c r="O90" i="19"/>
  <c r="G10" i="20" s="1"/>
  <c r="H10" i="20" s="1"/>
  <c r="AI11" i="20"/>
  <c r="AK11" i="20"/>
  <c r="AS11" i="20"/>
  <c r="BA11" i="20"/>
  <c r="AL11" i="20"/>
  <c r="AT11" i="20"/>
  <c r="BB11" i="20"/>
  <c r="AM11" i="20"/>
  <c r="AU11" i="20"/>
  <c r="BC11" i="20"/>
  <c r="AN11" i="20"/>
  <c r="AV11" i="20"/>
  <c r="AJ11" i="20"/>
  <c r="AO11" i="20"/>
  <c r="AW11" i="20"/>
  <c r="AR11" i="20"/>
  <c r="AP11" i="20"/>
  <c r="AX11" i="20"/>
  <c r="AQ11" i="20"/>
  <c r="AY11" i="20"/>
  <c r="AZ11" i="20"/>
  <c r="AI14" i="20"/>
  <c r="AR14" i="20"/>
  <c r="AZ14" i="20"/>
  <c r="AY14" i="20"/>
  <c r="AK14" i="20"/>
  <c r="AS14" i="20"/>
  <c r="BA14" i="20"/>
  <c r="AL14" i="20"/>
  <c r="AT14" i="20"/>
  <c r="BB14" i="20"/>
  <c r="AM14" i="20"/>
  <c r="AU14" i="20"/>
  <c r="BC14" i="20"/>
  <c r="AN14" i="20"/>
  <c r="AV14" i="20"/>
  <c r="AO14" i="20"/>
  <c r="AW14" i="20"/>
  <c r="AP14" i="20"/>
  <c r="AX14" i="20"/>
  <c r="AJ14" i="20"/>
  <c r="AQ14" i="20"/>
  <c r="G18" i="20"/>
  <c r="H18" i="20" s="1"/>
  <c r="V18" i="19"/>
  <c r="O187" i="19"/>
  <c r="AG11" i="20"/>
  <c r="O103" i="19"/>
  <c r="AG14" i="20"/>
  <c r="AH14" i="20" s="1"/>
  <c r="O162" i="19"/>
  <c r="V14" i="19"/>
  <c r="O139" i="19"/>
  <c r="M11" i="19"/>
  <c r="I12" i="19"/>
  <c r="I84" i="19"/>
  <c r="J115" i="19"/>
  <c r="V11" i="19"/>
  <c r="I72" i="19"/>
  <c r="H120" i="19"/>
  <c r="G36" i="19"/>
  <c r="H228" i="19"/>
  <c r="G180" i="19"/>
  <c r="G24" i="19"/>
  <c r="H156" i="19"/>
  <c r="O43" i="19" l="1"/>
  <c r="G6" i="20"/>
  <c r="H6" i="20" s="1"/>
  <c r="AI6" i="20" s="1"/>
  <c r="M59" i="19"/>
  <c r="M60" i="19" s="1"/>
  <c r="O54" i="19" s="1"/>
  <c r="L240" i="19"/>
  <c r="M239" i="19"/>
  <c r="M240" i="19" s="1"/>
  <c r="V13" i="19"/>
  <c r="G20" i="20"/>
  <c r="H20" i="20" s="1"/>
  <c r="AI20" i="20" s="1"/>
  <c r="G19" i="20"/>
  <c r="AR19" i="20" s="1"/>
  <c r="V19" i="19"/>
  <c r="AR13" i="20"/>
  <c r="H13" i="20"/>
  <c r="AI13" i="20" s="1"/>
  <c r="AP13" i="20"/>
  <c r="AG13" i="20"/>
  <c r="AH13" i="20" s="1"/>
  <c r="O211" i="19"/>
  <c r="AX13" i="20"/>
  <c r="BB13" i="20"/>
  <c r="AZ13" i="20"/>
  <c r="AS13" i="20"/>
  <c r="BA13" i="20"/>
  <c r="O127" i="19"/>
  <c r="AV13" i="20"/>
  <c r="AU13" i="20"/>
  <c r="AY13" i="20"/>
  <c r="AK13" i="20"/>
  <c r="AW13" i="20"/>
  <c r="AL13" i="20"/>
  <c r="BC13" i="20"/>
  <c r="V10" i="19"/>
  <c r="O91" i="19"/>
  <c r="AN13" i="20"/>
  <c r="AQ13" i="20"/>
  <c r="AO13" i="20"/>
  <c r="AM13" i="20"/>
  <c r="AJ13" i="20"/>
  <c r="AT13" i="20"/>
  <c r="AN10" i="20"/>
  <c r="AV10" i="20"/>
  <c r="AO10" i="20"/>
  <c r="AW10" i="20"/>
  <c r="AP10" i="20"/>
  <c r="AX10" i="20"/>
  <c r="AJ10" i="20"/>
  <c r="AM10" i="20"/>
  <c r="BC10" i="20"/>
  <c r="AQ10" i="20"/>
  <c r="AY10" i="20"/>
  <c r="AR10" i="20"/>
  <c r="AZ10" i="20"/>
  <c r="AK10" i="20"/>
  <c r="AS10" i="20"/>
  <c r="BA10" i="20"/>
  <c r="AL10" i="20"/>
  <c r="AT10" i="20"/>
  <c r="BB10" i="20"/>
  <c r="AU10" i="20"/>
  <c r="AN18" i="20"/>
  <c r="AV18" i="20"/>
  <c r="AO18" i="20"/>
  <c r="AW18" i="20"/>
  <c r="AP18" i="20"/>
  <c r="AX18" i="20"/>
  <c r="AJ18" i="20"/>
  <c r="BC18" i="20"/>
  <c r="AQ18" i="20"/>
  <c r="AY18" i="20"/>
  <c r="AU18" i="20"/>
  <c r="AR18" i="20"/>
  <c r="AZ18" i="20"/>
  <c r="AK18" i="20"/>
  <c r="AS18" i="20"/>
  <c r="BA18" i="20"/>
  <c r="AL18" i="20"/>
  <c r="AT18" i="20"/>
  <c r="BB18" i="20"/>
  <c r="AM18" i="20"/>
  <c r="AH11" i="20"/>
  <c r="AI18" i="20"/>
  <c r="AG18" i="20"/>
  <c r="G16" i="20"/>
  <c r="H16" i="20" s="1"/>
  <c r="V16" i="19"/>
  <c r="O163" i="19"/>
  <c r="AG10" i="20"/>
  <c r="AH10" i="20" s="1"/>
  <c r="AI10" i="20"/>
  <c r="K12" i="19"/>
  <c r="J12" i="19"/>
  <c r="K84" i="19"/>
  <c r="J72" i="19"/>
  <c r="K72" i="19"/>
  <c r="H180" i="19"/>
  <c r="I156" i="19"/>
  <c r="I228" i="19"/>
  <c r="H36" i="19"/>
  <c r="H24" i="19"/>
  <c r="I120" i="19"/>
  <c r="AQ6" i="20" l="1"/>
  <c r="AG6" i="20"/>
  <c r="AH6" i="20" s="1"/>
  <c r="AX6" i="20"/>
  <c r="AW6" i="20"/>
  <c r="AY6" i="20"/>
  <c r="AT6" i="20"/>
  <c r="BA6" i="20"/>
  <c r="AP6" i="20"/>
  <c r="AL6" i="20"/>
  <c r="AS6" i="20"/>
  <c r="AV6" i="20"/>
  <c r="AK6" i="20"/>
  <c r="AO6" i="20"/>
  <c r="BC6" i="20"/>
  <c r="AR6" i="20"/>
  <c r="AN6" i="20"/>
  <c r="AZ6" i="20"/>
  <c r="AU6" i="20"/>
  <c r="AJ6" i="20"/>
  <c r="BB6" i="20"/>
  <c r="AM6" i="20"/>
  <c r="G7" i="20"/>
  <c r="O55" i="19"/>
  <c r="V6" i="19"/>
  <c r="AG20" i="20"/>
  <c r="AH20" i="20" s="1"/>
  <c r="AS20" i="20"/>
  <c r="AL20" i="20"/>
  <c r="AQ20" i="20"/>
  <c r="AR20" i="20"/>
  <c r="AT20" i="20"/>
  <c r="O234" i="19"/>
  <c r="AN19" i="20"/>
  <c r="AP20" i="20"/>
  <c r="AM20" i="20"/>
  <c r="AJ20" i="20"/>
  <c r="BA20" i="20"/>
  <c r="AN20" i="20"/>
  <c r="AU20" i="20"/>
  <c r="AZ20" i="20"/>
  <c r="AX20" i="20"/>
  <c r="AY20" i="20"/>
  <c r="BC19" i="20"/>
  <c r="BB20" i="20"/>
  <c r="AK20" i="20"/>
  <c r="AO20" i="20"/>
  <c r="BC20" i="20"/>
  <c r="AW20" i="20"/>
  <c r="AV20" i="20"/>
  <c r="AW19" i="20"/>
  <c r="AL19" i="20"/>
  <c r="AZ19" i="20"/>
  <c r="AY19" i="20"/>
  <c r="AM19" i="20"/>
  <c r="AS19" i="20"/>
  <c r="AU19" i="20"/>
  <c r="AT19" i="20"/>
  <c r="AJ19" i="20"/>
  <c r="AX19" i="20"/>
  <c r="AQ19" i="20"/>
  <c r="BB19" i="20"/>
  <c r="AP19" i="20"/>
  <c r="AK19" i="20"/>
  <c r="BA19" i="20"/>
  <c r="H19" i="20"/>
  <c r="AI19" i="20" s="1"/>
  <c r="AV19" i="20"/>
  <c r="AO19" i="20"/>
  <c r="AG19" i="20"/>
  <c r="AH19" i="20" s="1"/>
  <c r="AL16" i="20"/>
  <c r="AT16" i="20"/>
  <c r="BB16" i="20"/>
  <c r="AJ16" i="20"/>
  <c r="AM16" i="20"/>
  <c r="AU16" i="20"/>
  <c r="BC16" i="20"/>
  <c r="AK16" i="20"/>
  <c r="AN16" i="20"/>
  <c r="AV16" i="20"/>
  <c r="AO16" i="20"/>
  <c r="AW16" i="20"/>
  <c r="BA16" i="20"/>
  <c r="AP16" i="20"/>
  <c r="AX16" i="20"/>
  <c r="AQ16" i="20"/>
  <c r="AY16" i="20"/>
  <c r="AS16" i="20"/>
  <c r="AR16" i="20"/>
  <c r="AZ16" i="20"/>
  <c r="AH18" i="20"/>
  <c r="L12" i="19"/>
  <c r="J84" i="19"/>
  <c r="L84" i="19"/>
  <c r="I36" i="19"/>
  <c r="I24" i="19"/>
  <c r="J228" i="19"/>
  <c r="K228" i="19"/>
  <c r="J156" i="19"/>
  <c r="K156" i="19"/>
  <c r="K120" i="19"/>
  <c r="J120" i="19"/>
  <c r="I180" i="19"/>
  <c r="AJ7" i="20" l="1"/>
  <c r="AS7" i="20"/>
  <c r="AW7" i="20"/>
  <c r="AT7" i="20"/>
  <c r="AP7" i="20"/>
  <c r="AG7" i="20"/>
  <c r="AH7" i="20" s="1"/>
  <c r="BB7" i="20"/>
  <c r="AR7" i="20"/>
  <c r="AY7" i="20"/>
  <c r="AK7" i="20"/>
  <c r="H7" i="20"/>
  <c r="AI7" i="20" s="1"/>
  <c r="AL7" i="20"/>
  <c r="AM7" i="20"/>
  <c r="AU7" i="20"/>
  <c r="AQ7" i="20"/>
  <c r="AV7" i="20"/>
  <c r="AZ7" i="20"/>
  <c r="AX7" i="20"/>
  <c r="BA7" i="20"/>
  <c r="AO7" i="20"/>
  <c r="BC7" i="20"/>
  <c r="AN7" i="20"/>
  <c r="G22" i="20"/>
  <c r="O235" i="19"/>
  <c r="V23" i="19"/>
  <c r="M12" i="19"/>
  <c r="L120" i="19"/>
  <c r="L228" i="19"/>
  <c r="M84" i="19"/>
  <c r="O78" i="19" s="1"/>
  <c r="G9" i="20" s="1"/>
  <c r="H9" i="20" s="1"/>
  <c r="L72" i="19"/>
  <c r="M72" i="19"/>
  <c r="J180" i="19"/>
  <c r="K180" i="19"/>
  <c r="K36" i="19"/>
  <c r="J36" i="19"/>
  <c r="K24" i="19"/>
  <c r="J24" i="19"/>
  <c r="H22" i="20" l="1"/>
  <c r="AI22" i="20" s="1"/>
  <c r="AZ22" i="20"/>
  <c r="AU22" i="20"/>
  <c r="BC22" i="20"/>
  <c r="AN22" i="20"/>
  <c r="AP22" i="20"/>
  <c r="AO22" i="20"/>
  <c r="AJ22" i="20"/>
  <c r="BA22" i="20"/>
  <c r="AM22" i="20"/>
  <c r="AK22" i="20"/>
  <c r="AY22" i="20"/>
  <c r="AR22" i="20"/>
  <c r="AT22" i="20"/>
  <c r="AQ22" i="20"/>
  <c r="AW22" i="20"/>
  <c r="AS22" i="20"/>
  <c r="AV22" i="20"/>
  <c r="BB22" i="20"/>
  <c r="AL22" i="20"/>
  <c r="AX22" i="20"/>
  <c r="AG22" i="20"/>
  <c r="AH22" i="20" s="1"/>
  <c r="AQ9" i="20"/>
  <c r="AY9" i="20"/>
  <c r="AR9" i="20"/>
  <c r="AZ9" i="20"/>
  <c r="AJ9" i="20"/>
  <c r="AK9" i="20"/>
  <c r="AS9" i="20"/>
  <c r="BA9" i="20"/>
  <c r="AL9" i="20"/>
  <c r="AT9" i="20"/>
  <c r="BB9" i="20"/>
  <c r="AX9" i="20"/>
  <c r="AM9" i="20"/>
  <c r="AU9" i="20"/>
  <c r="BC9" i="20"/>
  <c r="AN9" i="20"/>
  <c r="AV9" i="20"/>
  <c r="AP9" i="20"/>
  <c r="AO9" i="20"/>
  <c r="AW9" i="20"/>
  <c r="O6" i="19"/>
  <c r="G3" i="20" s="1"/>
  <c r="AI9" i="20"/>
  <c r="AG9" i="20"/>
  <c r="O66" i="19"/>
  <c r="G8" i="20" s="1"/>
  <c r="H8" i="20" s="1"/>
  <c r="M120" i="19"/>
  <c r="O114" i="19" s="1"/>
  <c r="V8" i="19"/>
  <c r="O79" i="19"/>
  <c r="M228" i="19"/>
  <c r="O222" i="19" s="1"/>
  <c r="L36" i="19"/>
  <c r="L180" i="19"/>
  <c r="L156" i="19"/>
  <c r="M156" i="19"/>
  <c r="L24" i="19"/>
  <c r="H3" i="20" l="1"/>
  <c r="AI3" i="20" s="1"/>
  <c r="AJ3" i="20"/>
  <c r="AG3" i="20"/>
  <c r="AH3" i="20" s="1"/>
  <c r="AK3" i="20"/>
  <c r="AS3" i="20"/>
  <c r="BA3" i="20"/>
  <c r="AL3" i="20"/>
  <c r="AT3" i="20"/>
  <c r="BB3" i="20"/>
  <c r="AM3" i="20"/>
  <c r="AU3" i="20"/>
  <c r="BC3" i="20"/>
  <c r="AN3" i="20"/>
  <c r="AV3" i="20"/>
  <c r="AR3" i="20"/>
  <c r="AO3" i="20"/>
  <c r="AW3" i="20"/>
  <c r="AZ3" i="20"/>
  <c r="AP3" i="20"/>
  <c r="AX3" i="20"/>
  <c r="AQ3" i="20"/>
  <c r="AY3" i="20"/>
  <c r="AL8" i="20"/>
  <c r="AT8" i="20"/>
  <c r="BB8" i="20"/>
  <c r="AJ8" i="20"/>
  <c r="AS8" i="20"/>
  <c r="AM8" i="20"/>
  <c r="AU8" i="20"/>
  <c r="BC8" i="20"/>
  <c r="BA8" i="20"/>
  <c r="AN8" i="20"/>
  <c r="AV8" i="20"/>
  <c r="AK8" i="20"/>
  <c r="AO8" i="20"/>
  <c r="AW8" i="20"/>
  <c r="AP8" i="20"/>
  <c r="AX8" i="20"/>
  <c r="AQ8" i="20"/>
  <c r="AY8" i="20"/>
  <c r="AR8" i="20"/>
  <c r="AZ8" i="20"/>
  <c r="O7" i="19"/>
  <c r="V2" i="19"/>
  <c r="O150" i="19"/>
  <c r="G15" i="20" s="1"/>
  <c r="H15" i="20" s="1"/>
  <c r="G21" i="20"/>
  <c r="H21" i="20" s="1"/>
  <c r="V22" i="19"/>
  <c r="O223" i="19"/>
  <c r="G12" i="20"/>
  <c r="H12" i="20" s="1"/>
  <c r="V12" i="19"/>
  <c r="O115" i="19"/>
  <c r="V7" i="19"/>
  <c r="AH9" i="20"/>
  <c r="O67" i="19"/>
  <c r="AI8" i="20"/>
  <c r="AG8" i="20"/>
  <c r="AH8" i="20" s="1"/>
  <c r="M24" i="19"/>
  <c r="O18" i="19" s="1"/>
  <c r="G4" i="20" s="1"/>
  <c r="H4" i="20" s="1"/>
  <c r="M36" i="19"/>
  <c r="O30" i="19" s="1"/>
  <c r="M180" i="19"/>
  <c r="O174" i="19" s="1"/>
  <c r="AM21" i="20" l="1"/>
  <c r="AU21" i="20"/>
  <c r="BC21" i="20"/>
  <c r="AL21" i="20"/>
  <c r="AN21" i="20"/>
  <c r="AV21" i="20"/>
  <c r="AO21" i="20"/>
  <c r="AW21" i="20"/>
  <c r="BB21" i="20"/>
  <c r="AP21" i="20"/>
  <c r="AX21" i="20"/>
  <c r="AQ21" i="20"/>
  <c r="AY21" i="20"/>
  <c r="AR21" i="20"/>
  <c r="AZ21" i="20"/>
  <c r="AJ21" i="20"/>
  <c r="AK21" i="20"/>
  <c r="AS21" i="20"/>
  <c r="BA21" i="20"/>
  <c r="AT21" i="20"/>
  <c r="AO15" i="20"/>
  <c r="AW15" i="20"/>
  <c r="AJ15" i="20"/>
  <c r="AP15" i="20"/>
  <c r="AX15" i="20"/>
  <c r="AQ15" i="20"/>
  <c r="AY15" i="20"/>
  <c r="AN15" i="20"/>
  <c r="AR15" i="20"/>
  <c r="AZ15" i="20"/>
  <c r="AK15" i="20"/>
  <c r="AS15" i="20"/>
  <c r="BA15" i="20"/>
  <c r="AL15" i="20"/>
  <c r="AT15" i="20"/>
  <c r="BB15" i="20"/>
  <c r="AM15" i="20"/>
  <c r="AU15" i="20"/>
  <c r="BC15" i="20"/>
  <c r="AV15" i="20"/>
  <c r="AP4" i="20"/>
  <c r="AX4" i="20"/>
  <c r="AQ4" i="20"/>
  <c r="AY4" i="20"/>
  <c r="AR4" i="20"/>
  <c r="AZ4" i="20"/>
  <c r="AO4" i="20"/>
  <c r="AK4" i="20"/>
  <c r="AS4" i="20"/>
  <c r="BA4" i="20"/>
  <c r="AL4" i="20"/>
  <c r="AT4" i="20"/>
  <c r="BB4" i="20"/>
  <c r="AJ4" i="20"/>
  <c r="AM4" i="20"/>
  <c r="AU4" i="20"/>
  <c r="BC4" i="20"/>
  <c r="AW4" i="20"/>
  <c r="AN4" i="20"/>
  <c r="AV4" i="20"/>
  <c r="AP12" i="20"/>
  <c r="AX12" i="20"/>
  <c r="AO12" i="20"/>
  <c r="AQ12" i="20"/>
  <c r="AY12" i="20"/>
  <c r="AW12" i="20"/>
  <c r="AR12" i="20"/>
  <c r="AZ12" i="20"/>
  <c r="AK12" i="20"/>
  <c r="AS12" i="20"/>
  <c r="BA12" i="20"/>
  <c r="AL12" i="20"/>
  <c r="AT12" i="20"/>
  <c r="BB12" i="20"/>
  <c r="AJ12" i="20"/>
  <c r="AM12" i="20"/>
  <c r="AU12" i="20"/>
  <c r="BC12" i="20"/>
  <c r="AN12" i="20"/>
  <c r="AV12" i="20"/>
  <c r="V15" i="19"/>
  <c r="O151" i="19"/>
  <c r="AG21" i="20"/>
  <c r="AH21" i="20" s="1"/>
  <c r="AI21" i="20"/>
  <c r="G17" i="20"/>
  <c r="H17" i="20" s="1"/>
  <c r="O175" i="19"/>
  <c r="V17" i="19"/>
  <c r="AI12" i="20"/>
  <c r="AG12" i="20"/>
  <c r="G5" i="20"/>
  <c r="H5" i="20" s="1"/>
  <c r="V4" i="19"/>
  <c r="O31" i="19"/>
  <c r="AG15" i="20"/>
  <c r="AI15" i="20"/>
  <c r="O19" i="19"/>
  <c r="V3" i="19"/>
  <c r="A25" i="12"/>
  <c r="A20" i="12"/>
  <c r="A15" i="12"/>
  <c r="A10" i="12"/>
  <c r="D4" i="3"/>
  <c r="BF5" i="8"/>
  <c r="BF6" i="8"/>
  <c r="BF7" i="8"/>
  <c r="BF9" i="8"/>
  <c r="BF10" i="8"/>
  <c r="BF11" i="8"/>
  <c r="BF12" i="8"/>
  <c r="BF13" i="8"/>
  <c r="BF14" i="8"/>
  <c r="BF15" i="8"/>
  <c r="BF16" i="8"/>
  <c r="BF17" i="8"/>
  <c r="BF18" i="8"/>
  <c r="BF19" i="8"/>
  <c r="BF20" i="8"/>
  <c r="BF21" i="8"/>
  <c r="BF22" i="8"/>
  <c r="BF23" i="8"/>
  <c r="F11" i="2"/>
  <c r="F13" i="2"/>
  <c r="F15" i="2"/>
  <c r="F17" i="2"/>
  <c r="F19" i="2"/>
  <c r="F21" i="2"/>
  <c r="F23" i="2"/>
  <c r="F25" i="2"/>
  <c r="F27" i="2"/>
  <c r="F9" i="2"/>
  <c r="AQ17" i="20" l="1"/>
  <c r="AY17" i="20"/>
  <c r="AX17" i="20"/>
  <c r="AR17" i="20"/>
  <c r="AZ17" i="20"/>
  <c r="AJ17" i="20"/>
  <c r="AK17" i="20"/>
  <c r="AS17" i="20"/>
  <c r="BA17" i="20"/>
  <c r="AP17" i="20"/>
  <c r="AL17" i="20"/>
  <c r="AT17" i="20"/>
  <c r="BB17" i="20"/>
  <c r="AM17" i="20"/>
  <c r="AU17" i="20"/>
  <c r="BC17" i="20"/>
  <c r="AN17" i="20"/>
  <c r="AV17" i="20"/>
  <c r="AO17" i="20"/>
  <c r="AW17" i="20"/>
  <c r="AM5" i="20"/>
  <c r="AU5" i="20"/>
  <c r="BC5" i="20"/>
  <c r="AT5" i="20"/>
  <c r="AN5" i="20"/>
  <c r="AV5" i="20"/>
  <c r="AL5" i="20"/>
  <c r="AO5" i="20"/>
  <c r="AW5" i="20"/>
  <c r="AP5" i="20"/>
  <c r="AX5" i="20"/>
  <c r="AQ5" i="20"/>
  <c r="AY5" i="20"/>
  <c r="AR5" i="20"/>
  <c r="AZ5" i="20"/>
  <c r="AJ5" i="20"/>
  <c r="AK5" i="20"/>
  <c r="AS5" i="20"/>
  <c r="BA5" i="20"/>
  <c r="BB5" i="20"/>
  <c r="AI17" i="20"/>
  <c r="AG17" i="20"/>
  <c r="AH12" i="20"/>
  <c r="AG5" i="20"/>
  <c r="AH5" i="20" s="1"/>
  <c r="AI5" i="20"/>
  <c r="AG16" i="20"/>
  <c r="AI16" i="20"/>
  <c r="AH15" i="20"/>
  <c r="G23" i="20"/>
  <c r="AG4" i="20"/>
  <c r="AH17" i="20" l="1"/>
  <c r="AG23" i="20"/>
  <c r="V39" i="24" s="1"/>
  <c r="AH16" i="20"/>
  <c r="AH4" i="20"/>
  <c r="AI4" i="20"/>
  <c r="AI23" i="20" s="1"/>
  <c r="H23" i="20"/>
  <c r="D4" i="2"/>
  <c r="J9" i="24" l="1"/>
  <c r="K9" i="24"/>
  <c r="C5" i="13"/>
  <c r="AK23" i="20"/>
  <c r="G5" i="1" s="1"/>
  <c r="BC23" i="20"/>
  <c r="G41" i="1" s="1"/>
  <c r="AU23" i="20"/>
  <c r="G25" i="1" s="1"/>
  <c r="AL23" i="20"/>
  <c r="G7" i="1" s="1"/>
  <c r="AH23" i="20"/>
  <c r="B15" i="13" s="1"/>
  <c r="BA23" i="20"/>
  <c r="G37" i="1" s="1"/>
  <c r="AS23" i="20"/>
  <c r="G21" i="1" s="1"/>
  <c r="AV23" i="20"/>
  <c r="G27" i="1" s="1"/>
  <c r="AJ23" i="20"/>
  <c r="G3" i="1" s="1"/>
  <c r="AW23" i="20"/>
  <c r="G29" i="1" s="1"/>
  <c r="AO23" i="20"/>
  <c r="G13" i="1" s="1"/>
  <c r="AM23" i="20"/>
  <c r="G9" i="1" s="1"/>
  <c r="AP23" i="20"/>
  <c r="G15" i="1" s="1"/>
  <c r="AT23" i="20"/>
  <c r="G23" i="1" s="1"/>
  <c r="AZ23" i="20"/>
  <c r="G35" i="1" s="1"/>
  <c r="AX23" i="20"/>
  <c r="G31" i="1" s="1"/>
  <c r="AR23" i="20"/>
  <c r="G19" i="1" s="1"/>
  <c r="BB23" i="20"/>
  <c r="G39" i="1" s="1"/>
  <c r="AN23" i="20"/>
  <c r="G11" i="1" s="1"/>
  <c r="AY23" i="20"/>
  <c r="G33" i="1" s="1"/>
  <c r="AQ23" i="20"/>
  <c r="G17" i="1" s="1"/>
  <c r="E43" i="1" l="1"/>
  <c r="F43" i="1"/>
  <c r="G43" i="1"/>
  <c r="H43" i="1"/>
  <c r="I43" i="1"/>
  <c r="J43" i="1"/>
  <c r="L43" i="1"/>
  <c r="B6" i="10"/>
  <c r="B7" i="10"/>
  <c r="B8" i="10"/>
  <c r="B9" i="10"/>
  <c r="B5" i="10"/>
  <c r="F35" i="3"/>
  <c r="F36" i="3"/>
  <c r="F37" i="3"/>
  <c r="F38" i="3"/>
  <c r="F34" i="3"/>
  <c r="AO6" i="10"/>
  <c r="AO8" i="10"/>
  <c r="BZ38" i="3"/>
  <c r="CA38" i="3" s="1"/>
  <c r="CA34" i="3"/>
  <c r="BZ37" i="3" l="1"/>
  <c r="CA37" i="3" s="1"/>
  <c r="BZ36" i="3"/>
  <c r="CA36" i="3" s="1"/>
  <c r="AO7" i="10"/>
  <c r="AO9" i="10"/>
  <c r="BZ35" i="3"/>
  <c r="CA35" i="3" s="1"/>
  <c r="BG28" i="3" l="1"/>
  <c r="BH28" i="3"/>
  <c r="BI28" i="3"/>
  <c r="BJ28" i="3"/>
  <c r="BK28" i="3"/>
  <c r="BL28" i="3"/>
  <c r="BM28" i="3"/>
  <c r="BN28" i="3"/>
  <c r="BO28" i="3"/>
  <c r="BP28" i="3"/>
  <c r="BQ28" i="3"/>
  <c r="BR28" i="3"/>
  <c r="BS28" i="3"/>
  <c r="BT28" i="3"/>
  <c r="BU28" i="3"/>
  <c r="BV28" i="3"/>
  <c r="BW28" i="3"/>
  <c r="BX28" i="3"/>
  <c r="BY28" i="3"/>
  <c r="BF28" i="3"/>
  <c r="D42" i="2"/>
  <c r="L48" i="2" s="1"/>
  <c r="E39" i="2"/>
  <c r="I49" i="2" s="1"/>
  <c r="R40" i="2"/>
  <c r="J62" i="2" s="1"/>
  <c r="G41" i="2"/>
  <c r="K51" i="2" s="1"/>
  <c r="H38" i="2"/>
  <c r="H52" i="2" s="1"/>
  <c r="M37" i="2"/>
  <c r="G57" i="2" s="1"/>
  <c r="S35" i="2"/>
  <c r="E63" i="2" s="1"/>
  <c r="F34" i="2"/>
  <c r="D50" i="2" s="1"/>
  <c r="B33" i="2"/>
  <c r="C46" i="2" s="1"/>
  <c r="A32" i="2"/>
  <c r="L32" i="2" s="1"/>
  <c r="B56" i="2" s="1"/>
  <c r="C7" i="14"/>
  <c r="BD7" i="14" s="1"/>
  <c r="C6" i="14"/>
  <c r="H5" i="14"/>
  <c r="I5" i="14" s="1"/>
  <c r="J5" i="14" s="1"/>
  <c r="K5" i="14" s="1"/>
  <c r="L5" i="14" s="1"/>
  <c r="M5" i="14" s="1"/>
  <c r="N5" i="14" s="1"/>
  <c r="O5" i="14" s="1"/>
  <c r="P5" i="14" s="1"/>
  <c r="Q5" i="14" s="1"/>
  <c r="R5" i="14" s="1"/>
  <c r="S5" i="14" s="1"/>
  <c r="T5" i="14" s="1"/>
  <c r="U5" i="14" s="1"/>
  <c r="V5" i="14" s="1"/>
  <c r="W5" i="14" s="1"/>
  <c r="X5" i="14" s="1"/>
  <c r="Y5" i="14" s="1"/>
  <c r="Z5" i="14" s="1"/>
  <c r="AA5" i="14" s="1"/>
  <c r="AB5" i="14" s="1"/>
  <c r="AC5" i="14" s="1"/>
  <c r="AD5" i="14" s="1"/>
  <c r="AE5" i="14" s="1"/>
  <c r="AF5" i="14" s="1"/>
  <c r="AG5" i="14" s="1"/>
  <c r="AH5" i="14" s="1"/>
  <c r="AI5" i="14" s="1"/>
  <c r="AJ5" i="14" s="1"/>
  <c r="AK5" i="14" s="1"/>
  <c r="AL5" i="14" s="1"/>
  <c r="AM5" i="14" s="1"/>
  <c r="AN5" i="14" s="1"/>
  <c r="AO5" i="14" s="1"/>
  <c r="AP5" i="14" s="1"/>
  <c r="U42" i="2" l="1"/>
  <c r="L65" i="2" s="1"/>
  <c r="P42" i="2"/>
  <c r="L60" i="2" s="1"/>
  <c r="O42" i="2"/>
  <c r="L59" i="2" s="1"/>
  <c r="M42" i="2"/>
  <c r="L57" i="2" s="1"/>
  <c r="U37" i="2"/>
  <c r="G65" i="2" s="1"/>
  <c r="B32" i="2"/>
  <c r="B46" i="2" s="1"/>
  <c r="O41" i="2"/>
  <c r="K59" i="2" s="1"/>
  <c r="B42" i="2"/>
  <c r="L46" i="2" s="1"/>
  <c r="I41" i="2"/>
  <c r="K53" i="2" s="1"/>
  <c r="I33" i="2"/>
  <c r="C53" i="2" s="1"/>
  <c r="B40" i="2"/>
  <c r="J46" i="2" s="1"/>
  <c r="T40" i="2"/>
  <c r="J64" i="2" s="1"/>
  <c r="T32" i="2"/>
  <c r="B64" i="2" s="1"/>
  <c r="BB5" i="14"/>
  <c r="B34" i="2"/>
  <c r="D46" i="2" s="1"/>
  <c r="U39" i="2"/>
  <c r="I65" i="2" s="1"/>
  <c r="D32" i="2"/>
  <c r="B48" i="2" s="1"/>
  <c r="O39" i="2"/>
  <c r="I59" i="2" s="1"/>
  <c r="G39" i="2"/>
  <c r="I51" i="2" s="1"/>
  <c r="D37" i="2"/>
  <c r="G48" i="2" s="1"/>
  <c r="L37" i="2"/>
  <c r="G56" i="2" s="1"/>
  <c r="T37" i="2"/>
  <c r="G64" i="2" s="1"/>
  <c r="F37" i="2"/>
  <c r="G50" i="2" s="1"/>
  <c r="N37" i="2"/>
  <c r="G58" i="2" s="1"/>
  <c r="G37" i="2"/>
  <c r="G51" i="2" s="1"/>
  <c r="O37" i="2"/>
  <c r="G59" i="2" s="1"/>
  <c r="H37" i="2"/>
  <c r="G52" i="2" s="1"/>
  <c r="P37" i="2"/>
  <c r="G60" i="2" s="1"/>
  <c r="I37" i="2"/>
  <c r="G53" i="2" s="1"/>
  <c r="Q37" i="2"/>
  <c r="G61" i="2" s="1"/>
  <c r="AW5" i="14"/>
  <c r="J37" i="2"/>
  <c r="G54" i="2" s="1"/>
  <c r="R37" i="2"/>
  <c r="G62" i="2" s="1"/>
  <c r="B41" i="2"/>
  <c r="N42" i="2"/>
  <c r="L58" i="2" s="1"/>
  <c r="M39" i="2"/>
  <c r="I57" i="2" s="1"/>
  <c r="S37" i="2"/>
  <c r="G63" i="2" s="1"/>
  <c r="AT5" i="14"/>
  <c r="I35" i="2"/>
  <c r="E53" i="2" s="1"/>
  <c r="Q35" i="2"/>
  <c r="E61" i="2" s="1"/>
  <c r="AU5" i="14"/>
  <c r="J35" i="2"/>
  <c r="E54" i="2" s="1"/>
  <c r="R35" i="2"/>
  <c r="E62" i="2" s="1"/>
  <c r="D35" i="2"/>
  <c r="E48" i="2" s="1"/>
  <c r="L35" i="2"/>
  <c r="E56" i="2" s="1"/>
  <c r="T35" i="2"/>
  <c r="E64" i="2" s="1"/>
  <c r="E35" i="2"/>
  <c r="E49" i="2" s="1"/>
  <c r="M35" i="2"/>
  <c r="E57" i="2" s="1"/>
  <c r="U35" i="2"/>
  <c r="E65" i="2" s="1"/>
  <c r="F35" i="2"/>
  <c r="E50" i="2" s="1"/>
  <c r="N35" i="2"/>
  <c r="E58" i="2" s="1"/>
  <c r="G35" i="2"/>
  <c r="E51" i="2" s="1"/>
  <c r="O35" i="2"/>
  <c r="E59" i="2" s="1"/>
  <c r="H35" i="2"/>
  <c r="E52" i="2" s="1"/>
  <c r="P35" i="2"/>
  <c r="E60" i="2" s="1"/>
  <c r="K35" i="2"/>
  <c r="E55" i="2" s="1"/>
  <c r="H41" i="2"/>
  <c r="K52" i="2" s="1"/>
  <c r="P41" i="2"/>
  <c r="K60" i="2" s="1"/>
  <c r="BA5" i="14"/>
  <c r="J41" i="2"/>
  <c r="K54" i="2" s="1"/>
  <c r="R41" i="2"/>
  <c r="K62" i="2" s="1"/>
  <c r="C41" i="2"/>
  <c r="K47" i="2" s="1"/>
  <c r="K41" i="2"/>
  <c r="K55" i="2" s="1"/>
  <c r="S41" i="2"/>
  <c r="K63" i="2" s="1"/>
  <c r="D41" i="2"/>
  <c r="K48" i="2" s="1"/>
  <c r="L41" i="2"/>
  <c r="K56" i="2" s="1"/>
  <c r="T41" i="2"/>
  <c r="K64" i="2" s="1"/>
  <c r="E41" i="2"/>
  <c r="K49" i="2" s="1"/>
  <c r="M41" i="2"/>
  <c r="K57" i="2" s="1"/>
  <c r="U41" i="2"/>
  <c r="K65" i="2" s="1"/>
  <c r="F41" i="2"/>
  <c r="K50" i="2" s="1"/>
  <c r="N41" i="2"/>
  <c r="K58" i="2" s="1"/>
  <c r="B39" i="2"/>
  <c r="T42" i="2"/>
  <c r="L64" i="2" s="1"/>
  <c r="L42" i="2"/>
  <c r="L56" i="2" s="1"/>
  <c r="K37" i="2"/>
  <c r="G55" i="2" s="1"/>
  <c r="C35" i="2"/>
  <c r="E47" i="2" s="1"/>
  <c r="AV5" i="14"/>
  <c r="F36" i="2"/>
  <c r="F50" i="2" s="1"/>
  <c r="G36" i="2"/>
  <c r="F51" i="2" s="1"/>
  <c r="O36" i="2"/>
  <c r="F59" i="2" s="1"/>
  <c r="I36" i="2"/>
  <c r="F53" i="2" s="1"/>
  <c r="Q36" i="2"/>
  <c r="F61" i="2" s="1"/>
  <c r="J36" i="2"/>
  <c r="F54" i="2" s="1"/>
  <c r="R36" i="2"/>
  <c r="F62" i="2" s="1"/>
  <c r="C36" i="2"/>
  <c r="F47" i="2" s="1"/>
  <c r="K36" i="2"/>
  <c r="F55" i="2" s="1"/>
  <c r="S36" i="2"/>
  <c r="F63" i="2" s="1"/>
  <c r="D36" i="2"/>
  <c r="F48" i="2" s="1"/>
  <c r="L36" i="2"/>
  <c r="F56" i="2" s="1"/>
  <c r="T36" i="2"/>
  <c r="F64" i="2" s="1"/>
  <c r="E36" i="2"/>
  <c r="F49" i="2" s="1"/>
  <c r="M36" i="2"/>
  <c r="F57" i="2" s="1"/>
  <c r="U36" i="2"/>
  <c r="F65" i="2" s="1"/>
  <c r="I38" i="2"/>
  <c r="H53" i="2" s="1"/>
  <c r="Q38" i="2"/>
  <c r="H61" i="2" s="1"/>
  <c r="C38" i="2"/>
  <c r="H47" i="2" s="1"/>
  <c r="K38" i="2"/>
  <c r="H55" i="2" s="1"/>
  <c r="S38" i="2"/>
  <c r="H63" i="2" s="1"/>
  <c r="D38" i="2"/>
  <c r="H48" i="2" s="1"/>
  <c r="L38" i="2"/>
  <c r="H56" i="2" s="1"/>
  <c r="T38" i="2"/>
  <c r="H64" i="2" s="1"/>
  <c r="E38" i="2"/>
  <c r="H49" i="2" s="1"/>
  <c r="M38" i="2"/>
  <c r="H57" i="2" s="1"/>
  <c r="U38" i="2"/>
  <c r="H65" i="2" s="1"/>
  <c r="AX5" i="14"/>
  <c r="F38" i="2"/>
  <c r="H50" i="2" s="1"/>
  <c r="N38" i="2"/>
  <c r="H58" i="2" s="1"/>
  <c r="G38" i="2"/>
  <c r="H51" i="2" s="1"/>
  <c r="O38" i="2"/>
  <c r="H59" i="2" s="1"/>
  <c r="AR5" i="14"/>
  <c r="J32" i="2"/>
  <c r="R32" i="2"/>
  <c r="C32" i="2"/>
  <c r="B47" i="2" s="1"/>
  <c r="K32" i="2"/>
  <c r="B55" i="2" s="1"/>
  <c r="S32" i="2"/>
  <c r="B63" i="2" s="1"/>
  <c r="E32" i="2"/>
  <c r="B49" i="2" s="1"/>
  <c r="M32" i="2"/>
  <c r="U32" i="2"/>
  <c r="F32" i="2"/>
  <c r="N32" i="2"/>
  <c r="G32" i="2"/>
  <c r="O32" i="2"/>
  <c r="H32" i="2"/>
  <c r="P32" i="2"/>
  <c r="I32" i="2"/>
  <c r="Q32" i="2"/>
  <c r="C40" i="2"/>
  <c r="J47" i="2" s="1"/>
  <c r="K40" i="2"/>
  <c r="J55" i="2" s="1"/>
  <c r="S40" i="2"/>
  <c r="J63" i="2" s="1"/>
  <c r="E40" i="2"/>
  <c r="J49" i="2" s="1"/>
  <c r="M40" i="2"/>
  <c r="J57" i="2" s="1"/>
  <c r="U40" i="2"/>
  <c r="J65" i="2" s="1"/>
  <c r="AZ5" i="14"/>
  <c r="F40" i="2"/>
  <c r="J50" i="2" s="1"/>
  <c r="N40" i="2"/>
  <c r="J58" i="2" s="1"/>
  <c r="G40" i="2"/>
  <c r="J51" i="2" s="1"/>
  <c r="O40" i="2"/>
  <c r="J59" i="2" s="1"/>
  <c r="H40" i="2"/>
  <c r="J52" i="2" s="1"/>
  <c r="P40" i="2"/>
  <c r="J60" i="2" s="1"/>
  <c r="I40" i="2"/>
  <c r="J53" i="2" s="1"/>
  <c r="Q40" i="2"/>
  <c r="J61" i="2" s="1"/>
  <c r="B38" i="2"/>
  <c r="S42" i="2"/>
  <c r="L63" i="2" s="1"/>
  <c r="F42" i="2"/>
  <c r="L50" i="2" s="1"/>
  <c r="L40" i="2"/>
  <c r="J56" i="2" s="1"/>
  <c r="R38" i="2"/>
  <c r="H62" i="2" s="1"/>
  <c r="E37" i="2"/>
  <c r="G49" i="2" s="1"/>
  <c r="N34" i="2"/>
  <c r="D58" i="2" s="1"/>
  <c r="B35" i="2"/>
  <c r="F39" i="2"/>
  <c r="I50" i="2" s="1"/>
  <c r="N39" i="2"/>
  <c r="I58" i="2" s="1"/>
  <c r="H39" i="2"/>
  <c r="I52" i="2" s="1"/>
  <c r="P39" i="2"/>
  <c r="I60" i="2" s="1"/>
  <c r="I39" i="2"/>
  <c r="I53" i="2" s="1"/>
  <c r="Q39" i="2"/>
  <c r="I61" i="2" s="1"/>
  <c r="AY5" i="14"/>
  <c r="J39" i="2"/>
  <c r="I54" i="2" s="1"/>
  <c r="R39" i="2"/>
  <c r="I62" i="2" s="1"/>
  <c r="C39" i="2"/>
  <c r="I47" i="2" s="1"/>
  <c r="K39" i="2"/>
  <c r="I55" i="2" s="1"/>
  <c r="S39" i="2"/>
  <c r="I63" i="2" s="1"/>
  <c r="D39" i="2"/>
  <c r="L39" i="2"/>
  <c r="T39" i="2"/>
  <c r="B37" i="2"/>
  <c r="R42" i="2"/>
  <c r="L62" i="2" s="1"/>
  <c r="J40" i="2"/>
  <c r="J54" i="2" s="1"/>
  <c r="P38" i="2"/>
  <c r="H60" i="2" s="1"/>
  <c r="C37" i="2"/>
  <c r="G47" i="2" s="1"/>
  <c r="H36" i="2"/>
  <c r="F52" i="2" s="1"/>
  <c r="G33" i="2"/>
  <c r="C51" i="2" s="1"/>
  <c r="O33" i="2"/>
  <c r="C59" i="2" s="1"/>
  <c r="AS5" i="14"/>
  <c r="H33" i="2"/>
  <c r="C52" i="2" s="1"/>
  <c r="P33" i="2"/>
  <c r="C60" i="2" s="1"/>
  <c r="J33" i="2"/>
  <c r="C54" i="2" s="1"/>
  <c r="R33" i="2"/>
  <c r="C62" i="2" s="1"/>
  <c r="C33" i="2"/>
  <c r="C47" i="2" s="1"/>
  <c r="K33" i="2"/>
  <c r="C55" i="2" s="1"/>
  <c r="S33" i="2"/>
  <c r="C63" i="2" s="1"/>
  <c r="D33" i="2"/>
  <c r="C48" i="2" s="1"/>
  <c r="L33" i="2"/>
  <c r="C56" i="2" s="1"/>
  <c r="T33" i="2"/>
  <c r="C64" i="2" s="1"/>
  <c r="E33" i="2"/>
  <c r="M33" i="2"/>
  <c r="C57" i="2" s="1"/>
  <c r="U33" i="2"/>
  <c r="C65" i="2" s="1"/>
  <c r="F33" i="2"/>
  <c r="C50" i="2" s="1"/>
  <c r="N33" i="2"/>
  <c r="C58" i="2" s="1"/>
  <c r="D34" i="2"/>
  <c r="D48" i="2" s="1"/>
  <c r="L34" i="2"/>
  <c r="D56" i="2" s="1"/>
  <c r="T34" i="2"/>
  <c r="D64" i="2" s="1"/>
  <c r="E34" i="2"/>
  <c r="D49" i="2" s="1"/>
  <c r="M34" i="2"/>
  <c r="D57" i="2" s="1"/>
  <c r="U34" i="2"/>
  <c r="D65" i="2" s="1"/>
  <c r="G34" i="2"/>
  <c r="D51" i="2" s="1"/>
  <c r="O34" i="2"/>
  <c r="D59" i="2" s="1"/>
  <c r="H34" i="2"/>
  <c r="D52" i="2" s="1"/>
  <c r="P34" i="2"/>
  <c r="D60" i="2" s="1"/>
  <c r="I34" i="2"/>
  <c r="D53" i="2" s="1"/>
  <c r="Q34" i="2"/>
  <c r="D61" i="2" s="1"/>
  <c r="J34" i="2"/>
  <c r="D54" i="2" s="1"/>
  <c r="R34" i="2"/>
  <c r="D62" i="2" s="1"/>
  <c r="C34" i="2"/>
  <c r="K34" i="2"/>
  <c r="S34" i="2"/>
  <c r="E42" i="2"/>
  <c r="L49" i="2" s="1"/>
  <c r="G42" i="2"/>
  <c r="L51" i="2" s="1"/>
  <c r="H42" i="2"/>
  <c r="L52" i="2" s="1"/>
  <c r="I42" i="2"/>
  <c r="L53" i="2" s="1"/>
  <c r="J42" i="2"/>
  <c r="L54" i="2" s="1"/>
  <c r="C42" i="2"/>
  <c r="L47" i="2" s="1"/>
  <c r="K42" i="2"/>
  <c r="L55" i="2" s="1"/>
  <c r="B36" i="2"/>
  <c r="Q42" i="2"/>
  <c r="L61" i="2" s="1"/>
  <c r="Q41" i="2"/>
  <c r="K61" i="2" s="1"/>
  <c r="D40" i="2"/>
  <c r="J48" i="2" s="1"/>
  <c r="J38" i="2"/>
  <c r="H54" i="2" s="1"/>
  <c r="P36" i="2"/>
  <c r="F60" i="2" s="1"/>
  <c r="Q33" i="2"/>
  <c r="C61" i="2" s="1"/>
  <c r="N36" i="2"/>
  <c r="F58" i="2" s="1"/>
  <c r="AW4" i="14" l="1"/>
  <c r="AS4" i="14"/>
  <c r="AZ4" i="14"/>
  <c r="AV4" i="14"/>
  <c r="AT4" i="14"/>
  <c r="AY4" i="14"/>
  <c r="BB4" i="14"/>
  <c r="AR22" i="14"/>
  <c r="AR14" i="14"/>
  <c r="AR19" i="14"/>
  <c r="AR11" i="14"/>
  <c r="AR24" i="14"/>
  <c r="AR18" i="14"/>
  <c r="AR15" i="14"/>
  <c r="AR21" i="14"/>
  <c r="AR13" i="14"/>
  <c r="AR16" i="14"/>
  <c r="AR10" i="14"/>
  <c r="AR23" i="14"/>
  <c r="AR17" i="14"/>
  <c r="AR20" i="14"/>
  <c r="AR12" i="14"/>
  <c r="AR25" i="14"/>
  <c r="BA4" i="14"/>
  <c r="AX4" i="14"/>
  <c r="AU4" i="14"/>
  <c r="AR4" i="14"/>
  <c r="AR6" i="14" s="1"/>
  <c r="B43" i="2"/>
  <c r="N43" i="2"/>
  <c r="B58" i="2"/>
  <c r="D43" i="2"/>
  <c r="I48" i="2"/>
  <c r="F43" i="2"/>
  <c r="B50" i="2"/>
  <c r="J43" i="2"/>
  <c r="B54" i="2"/>
  <c r="H46" i="2"/>
  <c r="Q43" i="2"/>
  <c r="B61" i="2"/>
  <c r="U43" i="2"/>
  <c r="B65" i="2"/>
  <c r="I46" i="2"/>
  <c r="K43" i="2"/>
  <c r="D55" i="2"/>
  <c r="I43" i="2"/>
  <c r="B53" i="2"/>
  <c r="M43" i="2"/>
  <c r="B57" i="2"/>
  <c r="E46" i="2"/>
  <c r="F46" i="2"/>
  <c r="C43" i="2"/>
  <c r="D47" i="2"/>
  <c r="P43" i="2"/>
  <c r="B60" i="2"/>
  <c r="L43" i="2"/>
  <c r="I56" i="2"/>
  <c r="R43" i="2"/>
  <c r="B62" i="2"/>
  <c r="S43" i="2"/>
  <c r="D63" i="2"/>
  <c r="H43" i="2"/>
  <c r="B52" i="2"/>
  <c r="K46" i="2"/>
  <c r="G46" i="2"/>
  <c r="O43" i="2"/>
  <c r="B59" i="2"/>
  <c r="E43" i="2"/>
  <c r="C49" i="2"/>
  <c r="T43" i="2"/>
  <c r="I64" i="2"/>
  <c r="G43" i="2"/>
  <c r="B51" i="2"/>
  <c r="AR8" i="14" l="1"/>
  <c r="AR7" i="14"/>
  <c r="F7" i="14" s="1"/>
  <c r="AR9" i="14"/>
  <c r="BC15" i="12" l="1"/>
  <c r="BD15" i="12"/>
  <c r="BE15" i="12"/>
  <c r="BF15" i="12"/>
  <c r="BG15" i="12"/>
  <c r="BH15" i="12"/>
  <c r="BI15" i="12"/>
  <c r="BJ15" i="12"/>
  <c r="BK15" i="12"/>
  <c r="BL15" i="12"/>
  <c r="BM15" i="12"/>
  <c r="BN15" i="12"/>
  <c r="BO15" i="12"/>
  <c r="BP15" i="12"/>
  <c r="BQ15" i="12"/>
  <c r="BR15" i="12"/>
  <c r="BS15" i="12"/>
  <c r="BT15" i="12"/>
  <c r="BU15" i="12"/>
  <c r="BC20" i="12"/>
  <c r="BD20" i="12"/>
  <c r="BE20" i="12"/>
  <c r="BF20" i="12"/>
  <c r="BG20" i="12"/>
  <c r="BH20" i="12"/>
  <c r="BI20" i="12"/>
  <c r="BJ20" i="12"/>
  <c r="BK20" i="12"/>
  <c r="BL20" i="12"/>
  <c r="BM20" i="12"/>
  <c r="BN20" i="12"/>
  <c r="BO20" i="12"/>
  <c r="BP20" i="12"/>
  <c r="BQ20" i="12"/>
  <c r="BR20" i="12"/>
  <c r="BS20" i="12"/>
  <c r="BT20" i="12"/>
  <c r="BU20" i="12"/>
  <c r="BC25" i="12"/>
  <c r="BD25" i="12"/>
  <c r="BE25" i="12"/>
  <c r="BF25" i="12"/>
  <c r="BG25" i="12"/>
  <c r="BH25" i="12"/>
  <c r="BI25" i="12"/>
  <c r="BJ25" i="12"/>
  <c r="BK25" i="12"/>
  <c r="BL25" i="12"/>
  <c r="BM25" i="12"/>
  <c r="BN25" i="12"/>
  <c r="BO25" i="12"/>
  <c r="BP25" i="12"/>
  <c r="BQ25" i="12"/>
  <c r="BR25" i="12"/>
  <c r="BS25" i="12"/>
  <c r="BT25" i="12"/>
  <c r="BU25" i="12"/>
  <c r="BB25" i="12"/>
  <c r="BB20" i="12"/>
  <c r="BB15" i="12"/>
  <c r="BB10" i="12"/>
  <c r="BC10" i="12"/>
  <c r="BE10" i="12"/>
  <c r="BF10" i="12"/>
  <c r="BG10" i="12"/>
  <c r="BH10" i="12"/>
  <c r="BI10" i="12"/>
  <c r="BJ10" i="12"/>
  <c r="BK10" i="12"/>
  <c r="BL10" i="12"/>
  <c r="BM10" i="12"/>
  <c r="BN10" i="12"/>
  <c r="BO10" i="12"/>
  <c r="BP10" i="12"/>
  <c r="BQ10" i="12"/>
  <c r="BR10" i="12"/>
  <c r="BS10" i="12"/>
  <c r="BT10" i="12"/>
  <c r="BU10" i="12"/>
  <c r="BC5" i="12"/>
  <c r="BD5" i="12"/>
  <c r="BE5" i="12"/>
  <c r="BF5" i="12"/>
  <c r="BG5" i="12"/>
  <c r="BH5" i="12"/>
  <c r="BI5" i="12"/>
  <c r="BJ5" i="12"/>
  <c r="BK5" i="12"/>
  <c r="BL5" i="12"/>
  <c r="BM5" i="12"/>
  <c r="BN5" i="12"/>
  <c r="BO5" i="12"/>
  <c r="BP5" i="12"/>
  <c r="BQ5" i="12"/>
  <c r="BR5" i="12"/>
  <c r="BS5" i="12"/>
  <c r="BT5" i="12"/>
  <c r="BU5" i="12"/>
  <c r="BB5" i="12"/>
  <c r="A26" i="12"/>
  <c r="A27" i="12" s="1"/>
  <c r="A28" i="12" s="1"/>
  <c r="A29" i="12" s="1"/>
  <c r="A21" i="12"/>
  <c r="A22" i="12" s="1"/>
  <c r="A23" i="12" s="1"/>
  <c r="A24" i="12" s="1"/>
  <c r="A16" i="12"/>
  <c r="A17" i="12" s="1"/>
  <c r="A18" i="12" s="1"/>
  <c r="A19" i="12" s="1"/>
  <c r="A11" i="12"/>
  <c r="A12" i="12" s="1"/>
  <c r="A13" i="12" s="1"/>
  <c r="A14" i="12" s="1"/>
  <c r="A7" i="12"/>
  <c r="A8" i="12" s="1"/>
  <c r="A9" i="12" s="1"/>
  <c r="BZ47" i="3"/>
  <c r="CA47" i="3" s="1"/>
  <c r="BZ46" i="3"/>
  <c r="CA46" i="3" s="1"/>
  <c r="BZ45" i="3"/>
  <c r="CA45" i="3" s="1"/>
  <c r="BA10" i="12"/>
  <c r="D10" i="11"/>
  <c r="E10" i="11" s="1"/>
  <c r="F10" i="11" s="1"/>
  <c r="D4" i="11"/>
  <c r="E4" i="11" s="1"/>
  <c r="F4" i="11" s="1"/>
  <c r="D6" i="11"/>
  <c r="E6" i="11" s="1"/>
  <c r="F6" i="11" s="1"/>
  <c r="D5" i="11"/>
  <c r="E5" i="11" s="1"/>
  <c r="F5" i="11" s="1"/>
  <c r="D7" i="11"/>
  <c r="E7" i="11" s="1"/>
  <c r="F7" i="11" s="1"/>
  <c r="CA43" i="3" l="1"/>
  <c r="BA15" i="12"/>
  <c r="BA20" i="12"/>
  <c r="BA25" i="12"/>
  <c r="BD10" i="12"/>
  <c r="BZ5" i="3"/>
  <c r="BZ6" i="3"/>
  <c r="CA6" i="3" s="1"/>
  <c r="BZ7" i="3"/>
  <c r="CA7" i="3" s="1"/>
  <c r="BZ8" i="3"/>
  <c r="CA8" i="3" s="1"/>
  <c r="BZ9" i="3"/>
  <c r="CA9" i="3" s="1"/>
  <c r="BZ10" i="3"/>
  <c r="CA10" i="3" s="1"/>
  <c r="BZ11" i="3"/>
  <c r="CA11" i="3" s="1"/>
  <c r="BZ12" i="3"/>
  <c r="CA12" i="3" s="1"/>
  <c r="BZ13" i="3"/>
  <c r="CA13" i="3" s="1"/>
  <c r="BZ14" i="3"/>
  <c r="CA14" i="3" s="1"/>
  <c r="BZ15" i="3"/>
  <c r="CA15" i="3" s="1"/>
  <c r="BZ16" i="3"/>
  <c r="CA16" i="3" s="1"/>
  <c r="BZ17" i="3"/>
  <c r="CA17" i="3" s="1"/>
  <c r="C9" i="14"/>
  <c r="C10" i="14"/>
  <c r="C11" i="14"/>
  <c r="C12" i="14"/>
  <c r="C13" i="14"/>
  <c r="C14" i="14"/>
  <c r="C15" i="14"/>
  <c r="F15" i="14" s="1"/>
  <c r="C16" i="14"/>
  <c r="F16" i="14" s="1"/>
  <c r="C17" i="14"/>
  <c r="F17" i="14" s="1"/>
  <c r="C19" i="14"/>
  <c r="F19" i="14" s="1"/>
  <c r="C20" i="14"/>
  <c r="F20" i="14" s="1"/>
  <c r="C21" i="14"/>
  <c r="F21" i="14" s="1"/>
  <c r="C22" i="14"/>
  <c r="F22" i="14" s="1"/>
  <c r="C23" i="14"/>
  <c r="F23" i="14" s="1"/>
  <c r="C24" i="14"/>
  <c r="F24" i="14" s="1"/>
  <c r="C25" i="14"/>
  <c r="C8" i="14"/>
  <c r="CA5" i="3" l="1"/>
  <c r="BZ44" i="3"/>
  <c r="CA44" i="3" s="1"/>
  <c r="BD14" i="14"/>
  <c r="F14" i="14"/>
  <c r="BD13" i="14"/>
  <c r="F13" i="14"/>
  <c r="BD12" i="14"/>
  <c r="F12" i="14"/>
  <c r="BD11" i="14"/>
  <c r="F11" i="14"/>
  <c r="BD8" i="14"/>
  <c r="F8" i="14"/>
  <c r="C18" i="14"/>
  <c r="F18" i="14" s="1"/>
  <c r="BD10" i="14"/>
  <c r="F10" i="14"/>
  <c r="G25" i="14"/>
  <c r="N41" i="1"/>
  <c r="BD25" i="14"/>
  <c r="F25" i="14"/>
  <c r="BD9" i="14"/>
  <c r="F9" i="14"/>
  <c r="BZ18" i="3"/>
  <c r="CA18" i="3" s="1"/>
  <c r="BZ19" i="3" l="1"/>
  <c r="BZ20" i="3"/>
  <c r="CA20" i="3" s="1"/>
  <c r="BZ21" i="3"/>
  <c r="CA21" i="3" s="1"/>
  <c r="BZ22" i="3"/>
  <c r="CA22" i="3" s="1"/>
  <c r="BZ23" i="3"/>
  <c r="CA23" i="3" s="1"/>
  <c r="BZ24" i="3"/>
  <c r="CA24" i="3" s="1"/>
  <c r="BZ25" i="3"/>
  <c r="CA25" i="3" s="1"/>
  <c r="BZ26" i="3"/>
  <c r="CA26" i="3" s="1"/>
  <c r="J28" i="3" l="1"/>
  <c r="J1" i="3"/>
  <c r="N3" i="1"/>
  <c r="CA19" i="3"/>
  <c r="CA4" i="3"/>
  <c r="G8" i="14"/>
  <c r="N7" i="1"/>
  <c r="G23" i="14"/>
  <c r="N37" i="1"/>
  <c r="G15" i="14"/>
  <c r="N21" i="1"/>
  <c r="G7" i="14"/>
  <c r="N5" i="1"/>
  <c r="G22" i="14"/>
  <c r="N35" i="1"/>
  <c r="G14" i="14"/>
  <c r="N19" i="1"/>
  <c r="G21" i="14"/>
  <c r="N33" i="1"/>
  <c r="G13" i="14"/>
  <c r="N17" i="1"/>
  <c r="G16" i="14"/>
  <c r="N23" i="1"/>
  <c r="G20" i="14"/>
  <c r="N31" i="1"/>
  <c r="G12" i="14"/>
  <c r="N15" i="1"/>
  <c r="G24" i="14"/>
  <c r="N39" i="1"/>
  <c r="G19" i="14"/>
  <c r="N29" i="1"/>
  <c r="G11" i="14"/>
  <c r="N13" i="1"/>
  <c r="G18" i="14"/>
  <c r="N27" i="1"/>
  <c r="G10" i="14"/>
  <c r="N11" i="1"/>
  <c r="G6" i="14"/>
  <c r="G17" i="14"/>
  <c r="N25" i="1"/>
  <c r="G9" i="14"/>
  <c r="N9" i="1"/>
  <c r="I28" i="3"/>
  <c r="D3" i="12" l="1"/>
  <c r="DC33" i="3"/>
  <c r="DC42" i="3" s="1"/>
  <c r="J30" i="3"/>
  <c r="K28" i="3"/>
  <c r="C1" i="13"/>
  <c r="D1" i="13" s="1"/>
  <c r="E1" i="13" s="1"/>
  <c r="N1" i="1"/>
  <c r="Z1" i="1" s="1"/>
  <c r="AL1" i="1" s="1"/>
  <c r="G4" i="14"/>
  <c r="S4" i="14" s="1"/>
  <c r="AE4" i="14" s="1"/>
  <c r="V1" i="3"/>
  <c r="J32" i="3"/>
  <c r="K55" i="3"/>
  <c r="D2" i="12" l="1"/>
  <c r="BV3" i="12"/>
  <c r="AH1" i="3"/>
  <c r="DD33" i="3"/>
  <c r="DD42" i="3" s="1"/>
  <c r="D1" i="12"/>
  <c r="J21" i="3"/>
  <c r="J24" i="3"/>
  <c r="J20" i="3"/>
  <c r="J22" i="3"/>
  <c r="J23" i="3"/>
  <c r="J25" i="3"/>
  <c r="J26" i="3"/>
  <c r="J19" i="3"/>
  <c r="K30" i="3"/>
  <c r="K7" i="3" s="1"/>
  <c r="J46" i="3"/>
  <c r="D20" i="12" s="1"/>
  <c r="D23" i="12" s="1"/>
  <c r="J45" i="3"/>
  <c r="D15" i="12" s="1"/>
  <c r="D18" i="12" s="1"/>
  <c r="J47" i="3"/>
  <c r="D25" i="12" s="1"/>
  <c r="D28" i="12" s="1"/>
  <c r="J44" i="3"/>
  <c r="D10" i="12" s="1"/>
  <c r="D13" i="12" s="1"/>
  <c r="J43" i="3"/>
  <c r="D5" i="12" s="1"/>
  <c r="D8" i="12" s="1"/>
  <c r="J34" i="3"/>
  <c r="J37" i="3"/>
  <c r="J38" i="3"/>
  <c r="J35" i="3"/>
  <c r="J36" i="3"/>
  <c r="J10" i="3"/>
  <c r="J4" i="3"/>
  <c r="J16" i="3"/>
  <c r="J11" i="3"/>
  <c r="J15" i="3"/>
  <c r="J7" i="3"/>
  <c r="J9" i="3"/>
  <c r="J14" i="3"/>
  <c r="J8" i="3"/>
  <c r="J13" i="3"/>
  <c r="J5" i="3"/>
  <c r="J18" i="3"/>
  <c r="J12" i="3"/>
  <c r="J17" i="3"/>
  <c r="J6" i="3"/>
  <c r="L28" i="3"/>
  <c r="L26" i="8"/>
  <c r="L23" i="8" s="1"/>
  <c r="V32" i="3"/>
  <c r="AH32" i="3" s="1"/>
  <c r="AT32" i="3" s="1"/>
  <c r="J41" i="3"/>
  <c r="H25" i="14"/>
  <c r="O41" i="1"/>
  <c r="AT1" i="3" l="1"/>
  <c r="DF33" i="3" s="1"/>
  <c r="DF42" i="3" s="1"/>
  <c r="DE33" i="3"/>
  <c r="DE42" i="3" s="1"/>
  <c r="K44" i="3"/>
  <c r="E10" i="12" s="1"/>
  <c r="K45" i="3"/>
  <c r="E15" i="12" s="1"/>
  <c r="K46" i="3"/>
  <c r="E20" i="12" s="1"/>
  <c r="K43" i="3"/>
  <c r="E5" i="12" s="1"/>
  <c r="K47" i="3"/>
  <c r="E25" i="12" s="1"/>
  <c r="K36" i="3"/>
  <c r="K38" i="3"/>
  <c r="K35" i="3"/>
  <c r="K37" i="3"/>
  <c r="K34" i="3"/>
  <c r="K4" i="3"/>
  <c r="K3" i="8" s="1"/>
  <c r="K6" i="3"/>
  <c r="K26" i="3"/>
  <c r="K25" i="3"/>
  <c r="K24" i="3"/>
  <c r="K23" i="3"/>
  <c r="K22" i="3"/>
  <c r="K21" i="3"/>
  <c r="K20" i="3"/>
  <c r="K19" i="3"/>
  <c r="K14" i="3"/>
  <c r="K18" i="3"/>
  <c r="K17" i="3"/>
  <c r="K13" i="3"/>
  <c r="K9" i="3"/>
  <c r="K5" i="3"/>
  <c r="K16" i="3"/>
  <c r="K12" i="3"/>
  <c r="K8" i="3"/>
  <c r="K11" i="3"/>
  <c r="K15" i="3"/>
  <c r="K10" i="3"/>
  <c r="I25" i="14"/>
  <c r="D6" i="12"/>
  <c r="J3" i="8"/>
  <c r="J3" i="3"/>
  <c r="L30" i="3"/>
  <c r="M28" i="3"/>
  <c r="L5" i="8"/>
  <c r="L50" i="3" s="1"/>
  <c r="N26" i="8"/>
  <c r="M26" i="8"/>
  <c r="P41" i="1"/>
  <c r="C3" i="10"/>
  <c r="V41" i="3"/>
  <c r="AH41" i="3" s="1"/>
  <c r="AT41" i="3" s="1"/>
  <c r="H23" i="14"/>
  <c r="O37" i="1"/>
  <c r="H21" i="14"/>
  <c r="O33" i="1"/>
  <c r="L14" i="8"/>
  <c r="H16" i="14"/>
  <c r="O23" i="1"/>
  <c r="L11" i="8"/>
  <c r="H13" i="14"/>
  <c r="O17" i="1"/>
  <c r="L7" i="8"/>
  <c r="L52" i="3" s="1"/>
  <c r="H9" i="14"/>
  <c r="O9" i="1"/>
  <c r="H24" i="14"/>
  <c r="O39" i="1"/>
  <c r="H17" i="14"/>
  <c r="O25" i="1"/>
  <c r="H7" i="14"/>
  <c r="O5" i="1"/>
  <c r="H12" i="14"/>
  <c r="O15" i="1"/>
  <c r="H18" i="14"/>
  <c r="O27" i="1"/>
  <c r="H6" i="14"/>
  <c r="O3" i="1"/>
  <c r="L6" i="8"/>
  <c r="L51" i="3" s="1"/>
  <c r="H8" i="14"/>
  <c r="O7" i="1"/>
  <c r="L13" i="8"/>
  <c r="H15" i="14"/>
  <c r="O21" i="1"/>
  <c r="L4" i="8"/>
  <c r="L49" i="3" s="1"/>
  <c r="L9" i="8"/>
  <c r="L54" i="3" s="1"/>
  <c r="H11" i="14"/>
  <c r="O13" i="1"/>
  <c r="L10" i="8"/>
  <c r="L20" i="8"/>
  <c r="H22" i="14"/>
  <c r="O35" i="1"/>
  <c r="L8" i="8"/>
  <c r="L53" i="3" s="1"/>
  <c r="H10" i="14"/>
  <c r="O11" i="1"/>
  <c r="L18" i="8"/>
  <c r="H20" i="14"/>
  <c r="O31" i="1"/>
  <c r="L12" i="8"/>
  <c r="H14" i="14"/>
  <c r="O19" i="1"/>
  <c r="H19" i="14"/>
  <c r="O29" i="1"/>
  <c r="L19" i="8"/>
  <c r="L21" i="8"/>
  <c r="L15" i="8"/>
  <c r="L16" i="8"/>
  <c r="L17" i="8"/>
  <c r="L22" i="8"/>
  <c r="D2" i="10" l="1"/>
  <c r="D5" i="10" s="1"/>
  <c r="BK4" i="10"/>
  <c r="L3" i="10"/>
  <c r="M2" i="10" s="1"/>
  <c r="M5" i="10" s="1"/>
  <c r="K3" i="3"/>
  <c r="L19" i="3"/>
  <c r="L20" i="3"/>
  <c r="L21" i="3"/>
  <c r="L22" i="3"/>
  <c r="L23" i="3"/>
  <c r="L24" i="3"/>
  <c r="L25" i="3"/>
  <c r="L26" i="3"/>
  <c r="L55" i="3"/>
  <c r="L43" i="3"/>
  <c r="F5" i="12" s="1"/>
  <c r="F8" i="12" s="1"/>
  <c r="E23" i="12"/>
  <c r="E13" i="12"/>
  <c r="L9" i="3"/>
  <c r="L34" i="3"/>
  <c r="L12" i="3"/>
  <c r="L36" i="3"/>
  <c r="L16" i="3"/>
  <c r="L15" i="3"/>
  <c r="L37" i="3"/>
  <c r="L47" i="3"/>
  <c r="L6" i="3"/>
  <c r="L10" i="3"/>
  <c r="L8" i="3"/>
  <c r="L17" i="3"/>
  <c r="L44" i="3"/>
  <c r="L11" i="3"/>
  <c r="L4" i="3"/>
  <c r="L3" i="8" s="1"/>
  <c r="L13" i="3"/>
  <c r="L18" i="3"/>
  <c r="L38" i="3"/>
  <c r="L14" i="3"/>
  <c r="L7" i="3"/>
  <c r="L46" i="3"/>
  <c r="L5" i="3"/>
  <c r="L35" i="3"/>
  <c r="M30" i="3"/>
  <c r="N28" i="3"/>
  <c r="L45" i="3"/>
  <c r="O26" i="8"/>
  <c r="M6" i="8"/>
  <c r="E8" i="12"/>
  <c r="E18" i="12"/>
  <c r="P1" i="12"/>
  <c r="P3" i="12" s="1"/>
  <c r="BW3" i="12" s="1"/>
  <c r="I19" i="14"/>
  <c r="P29" i="1"/>
  <c r="I20" i="14"/>
  <c r="P31" i="1"/>
  <c r="I8" i="14"/>
  <c r="P7" i="1"/>
  <c r="I22" i="14"/>
  <c r="P35" i="1"/>
  <c r="I16" i="14"/>
  <c r="P23" i="1"/>
  <c r="I24" i="14"/>
  <c r="P39" i="1"/>
  <c r="I12" i="14"/>
  <c r="P15" i="1"/>
  <c r="I15" i="14"/>
  <c r="P21" i="1"/>
  <c r="I7" i="14"/>
  <c r="P5" i="1"/>
  <c r="I14" i="14"/>
  <c r="P19" i="1"/>
  <c r="I9" i="14"/>
  <c r="P9" i="1"/>
  <c r="I18" i="14"/>
  <c r="P27" i="1"/>
  <c r="I23" i="14"/>
  <c r="P37" i="1"/>
  <c r="I17" i="14"/>
  <c r="P25" i="1"/>
  <c r="M11" i="8"/>
  <c r="M23" i="8"/>
  <c r="M7" i="8"/>
  <c r="M52" i="3" s="1"/>
  <c r="I21" i="14"/>
  <c r="P33" i="1"/>
  <c r="I11" i="14"/>
  <c r="P13" i="1"/>
  <c r="I10" i="14"/>
  <c r="P11" i="1"/>
  <c r="I6" i="14"/>
  <c r="P3" i="1"/>
  <c r="I13" i="14"/>
  <c r="P17" i="1"/>
  <c r="E28" i="12"/>
  <c r="M18" i="8"/>
  <c r="M22" i="8"/>
  <c r="M10" i="8"/>
  <c r="M14" i="8"/>
  <c r="M4" i="8"/>
  <c r="M49" i="3" s="1"/>
  <c r="M5" i="8"/>
  <c r="M50" i="3" s="1"/>
  <c r="M15" i="8"/>
  <c r="M21" i="8"/>
  <c r="M9" i="8"/>
  <c r="M54" i="3" s="1"/>
  <c r="M20" i="8"/>
  <c r="M8" i="8"/>
  <c r="M53" i="3" s="1"/>
  <c r="M17" i="8"/>
  <c r="M12" i="8"/>
  <c r="M13" i="8"/>
  <c r="M19" i="8"/>
  <c r="M16" i="8"/>
  <c r="BL4" i="10" l="1"/>
  <c r="U3" i="10"/>
  <c r="V2" i="10" s="1"/>
  <c r="V5" i="10" s="1"/>
  <c r="M21" i="3"/>
  <c r="M22" i="3"/>
  <c r="M23" i="3"/>
  <c r="M24" i="3"/>
  <c r="M19" i="3"/>
  <c r="M20" i="3"/>
  <c r="M25" i="3"/>
  <c r="M26" i="3"/>
  <c r="M55" i="3"/>
  <c r="N6" i="8"/>
  <c r="N51" i="3" s="1"/>
  <c r="M51" i="3"/>
  <c r="M13" i="3"/>
  <c r="J8" i="14"/>
  <c r="F25" i="12"/>
  <c r="F20" i="12"/>
  <c r="F10" i="12"/>
  <c r="M37" i="3"/>
  <c r="L3" i="3"/>
  <c r="M7" i="3"/>
  <c r="M14" i="3"/>
  <c r="M11" i="3"/>
  <c r="M6" i="3"/>
  <c r="M10" i="3"/>
  <c r="M35" i="3"/>
  <c r="M18" i="3"/>
  <c r="M5" i="3"/>
  <c r="M12" i="3"/>
  <c r="M9" i="3"/>
  <c r="M15" i="3"/>
  <c r="M8" i="3"/>
  <c r="M34" i="3"/>
  <c r="M36" i="3"/>
  <c r="M17" i="3"/>
  <c r="M16" i="3"/>
  <c r="M46" i="3"/>
  <c r="G20" i="12" s="1"/>
  <c r="G23" i="12" s="1"/>
  <c r="M4" i="3"/>
  <c r="M3" i="3" s="1"/>
  <c r="Q7" i="1"/>
  <c r="F15" i="12"/>
  <c r="M45" i="3"/>
  <c r="G15" i="12" s="1"/>
  <c r="G18" i="12" s="1"/>
  <c r="N30" i="3"/>
  <c r="M47" i="3"/>
  <c r="G25" i="12" s="1"/>
  <c r="G28" i="12" s="1"/>
  <c r="M43" i="3"/>
  <c r="M44" i="3"/>
  <c r="G10" i="12" s="1"/>
  <c r="G13" i="12" s="1"/>
  <c r="M38" i="3"/>
  <c r="O28" i="3"/>
  <c r="P26" i="8"/>
  <c r="N10" i="8"/>
  <c r="O10" i="8" s="1"/>
  <c r="E3" i="12"/>
  <c r="E2" i="12" s="1"/>
  <c r="AB1" i="12"/>
  <c r="AB3" i="12" s="1"/>
  <c r="BX3" i="12" s="1"/>
  <c r="P2" i="12"/>
  <c r="N5" i="8"/>
  <c r="N50" i="3" s="1"/>
  <c r="J7" i="14"/>
  <c r="Q5" i="1"/>
  <c r="N15" i="8"/>
  <c r="J17" i="14"/>
  <c r="Q25" i="1"/>
  <c r="N4" i="8"/>
  <c r="J6" i="14"/>
  <c r="Q3" i="1"/>
  <c r="N18" i="8"/>
  <c r="J20" i="14"/>
  <c r="Q31" i="1"/>
  <c r="N8" i="8"/>
  <c r="N53" i="3" s="1"/>
  <c r="J10" i="14"/>
  <c r="Q11" i="1"/>
  <c r="N12" i="8"/>
  <c r="J14" i="14"/>
  <c r="Q19" i="1"/>
  <c r="N7" i="8"/>
  <c r="N52" i="3" s="1"/>
  <c r="J9" i="14"/>
  <c r="Q9" i="1"/>
  <c r="J19" i="14"/>
  <c r="Q29" i="1"/>
  <c r="N14" i="8"/>
  <c r="J16" i="14"/>
  <c r="Q23" i="1"/>
  <c r="J22" i="14"/>
  <c r="Q35" i="1"/>
  <c r="J25" i="14"/>
  <c r="Q41" i="1"/>
  <c r="N23" i="8"/>
  <c r="J12" i="14"/>
  <c r="Q15" i="1"/>
  <c r="N11" i="8"/>
  <c r="J13" i="14"/>
  <c r="Q17" i="1"/>
  <c r="N13" i="8"/>
  <c r="J15" i="14"/>
  <c r="Q21" i="1"/>
  <c r="N16" i="8"/>
  <c r="J18" i="14"/>
  <c r="Q27" i="1"/>
  <c r="N9" i="8"/>
  <c r="N54" i="3" s="1"/>
  <c r="J11" i="14"/>
  <c r="Q13" i="1"/>
  <c r="J21" i="14"/>
  <c r="Q33" i="1"/>
  <c r="N21" i="8"/>
  <c r="J23" i="14"/>
  <c r="Q37" i="1"/>
  <c r="N22" i="8"/>
  <c r="J24" i="14"/>
  <c r="Q39" i="1"/>
  <c r="N20" i="8"/>
  <c r="N19" i="8"/>
  <c r="N17" i="8"/>
  <c r="BM4" i="10" l="1"/>
  <c r="AD3" i="10"/>
  <c r="N55" i="3"/>
  <c r="N19" i="3"/>
  <c r="N20" i="3"/>
  <c r="N21" i="3"/>
  <c r="N22" i="3"/>
  <c r="N23" i="3"/>
  <c r="N24" i="3"/>
  <c r="N25" i="3"/>
  <c r="N26" i="3"/>
  <c r="N38" i="3"/>
  <c r="O6" i="8"/>
  <c r="L8" i="14" s="1"/>
  <c r="R7" i="1"/>
  <c r="K8" i="14"/>
  <c r="O4" i="8"/>
  <c r="O49" i="3" s="1"/>
  <c r="N49" i="3"/>
  <c r="F28" i="12"/>
  <c r="F23" i="12"/>
  <c r="F18" i="12"/>
  <c r="F13" i="12"/>
  <c r="AB2" i="12"/>
  <c r="AN1" i="12"/>
  <c r="N17" i="3"/>
  <c r="G5" i="12"/>
  <c r="N36" i="3"/>
  <c r="N10" i="3"/>
  <c r="M3" i="8"/>
  <c r="N13" i="3"/>
  <c r="N14" i="3"/>
  <c r="N9" i="3"/>
  <c r="N18" i="3"/>
  <c r="N5" i="3"/>
  <c r="N6" i="3"/>
  <c r="N8" i="3"/>
  <c r="N37" i="3"/>
  <c r="N4" i="3"/>
  <c r="N34" i="3"/>
  <c r="N16" i="3"/>
  <c r="N47" i="3"/>
  <c r="H25" i="12" s="1"/>
  <c r="N15" i="3"/>
  <c r="N7" i="3"/>
  <c r="N11" i="3"/>
  <c r="N46" i="3"/>
  <c r="H20" i="12" s="1"/>
  <c r="N12" i="3"/>
  <c r="N35" i="3"/>
  <c r="N44" i="3"/>
  <c r="K12" i="14"/>
  <c r="N45" i="3"/>
  <c r="H15" i="12" s="1"/>
  <c r="N43" i="3"/>
  <c r="H5" i="12" s="1"/>
  <c r="O30" i="3"/>
  <c r="P28" i="3"/>
  <c r="R15" i="1"/>
  <c r="O21" i="8"/>
  <c r="O16" i="8"/>
  <c r="L18" i="14" s="1"/>
  <c r="O15" i="8"/>
  <c r="P15" i="8" s="1"/>
  <c r="R26" i="8"/>
  <c r="O9" i="8"/>
  <c r="O18" i="8"/>
  <c r="L20" i="14" s="1"/>
  <c r="Q3" i="12"/>
  <c r="Q2" i="12" s="1"/>
  <c r="AC3" i="12"/>
  <c r="AC2" i="12" s="1"/>
  <c r="F3" i="12"/>
  <c r="F2" i="12" s="1"/>
  <c r="D21" i="12"/>
  <c r="D26" i="12"/>
  <c r="D11" i="12"/>
  <c r="D16" i="12"/>
  <c r="O13" i="8"/>
  <c r="P13" i="8" s="1"/>
  <c r="K15" i="14"/>
  <c r="R21" i="1"/>
  <c r="K9" i="14"/>
  <c r="R9" i="1"/>
  <c r="O7" i="8"/>
  <c r="O52" i="3" s="1"/>
  <c r="O12" i="8"/>
  <c r="K14" i="14"/>
  <c r="R19" i="1"/>
  <c r="K23" i="14"/>
  <c r="R37" i="1"/>
  <c r="K18" i="14"/>
  <c r="R27" i="1"/>
  <c r="P10" i="8"/>
  <c r="L12" i="14"/>
  <c r="S15" i="1"/>
  <c r="O14" i="8"/>
  <c r="K16" i="14"/>
  <c r="R23" i="1"/>
  <c r="K6" i="14"/>
  <c r="R3" i="1"/>
  <c r="O17" i="8"/>
  <c r="K19" i="14"/>
  <c r="R29" i="1"/>
  <c r="K21" i="14"/>
  <c r="R33" i="1"/>
  <c r="K25" i="14"/>
  <c r="R41" i="1"/>
  <c r="O23" i="8"/>
  <c r="K20" i="14"/>
  <c r="R31" i="1"/>
  <c r="O5" i="8"/>
  <c r="O50" i="3" s="1"/>
  <c r="K7" i="14"/>
  <c r="R5" i="1"/>
  <c r="K13" i="14"/>
  <c r="R17" i="1"/>
  <c r="O11" i="8"/>
  <c r="O20" i="8"/>
  <c r="K22" i="14"/>
  <c r="R35" i="1"/>
  <c r="O8" i="8"/>
  <c r="O53" i="3" s="1"/>
  <c r="K10" i="14"/>
  <c r="R11" i="1"/>
  <c r="K17" i="14"/>
  <c r="R25" i="1"/>
  <c r="K24" i="14"/>
  <c r="R39" i="1"/>
  <c r="O22" i="8"/>
  <c r="K11" i="14"/>
  <c r="R13" i="1"/>
  <c r="Q26" i="8"/>
  <c r="O19" i="8"/>
  <c r="AE2" i="10" l="1"/>
  <c r="AE5" i="10" s="1"/>
  <c r="BN4" i="10"/>
  <c r="L6" i="14"/>
  <c r="O19" i="3"/>
  <c r="O20" i="3"/>
  <c r="O21" i="3"/>
  <c r="O22" i="3"/>
  <c r="O23" i="3"/>
  <c r="O24" i="3"/>
  <c r="O25" i="3"/>
  <c r="O26" i="3"/>
  <c r="O55" i="3"/>
  <c r="P6" i="8"/>
  <c r="M8" i="14" s="1"/>
  <c r="S7" i="1"/>
  <c r="O51" i="3"/>
  <c r="S3" i="1"/>
  <c r="P9" i="8"/>
  <c r="P54" i="3" s="1"/>
  <c r="O54" i="3"/>
  <c r="P4" i="8"/>
  <c r="P49" i="3" s="1"/>
  <c r="D29" i="12"/>
  <c r="AZ26" i="12"/>
  <c r="G8" i="12"/>
  <c r="AW3" i="12"/>
  <c r="AW2" i="12" s="1"/>
  <c r="AQ3" i="12"/>
  <c r="AQ2" i="12" s="1"/>
  <c r="AY3" i="12"/>
  <c r="AY2" i="12" s="1"/>
  <c r="AS3" i="12"/>
  <c r="AS2" i="12" s="1"/>
  <c r="AT3" i="12"/>
  <c r="AT2" i="12" s="1"/>
  <c r="AR3" i="12"/>
  <c r="AR2" i="12" s="1"/>
  <c r="AP3" i="12"/>
  <c r="AP2" i="12" s="1"/>
  <c r="AU3" i="12"/>
  <c r="AU2" i="12" s="1"/>
  <c r="AV3" i="12"/>
  <c r="AV2" i="12" s="1"/>
  <c r="AO3" i="12"/>
  <c r="AO2" i="12" s="1"/>
  <c r="AX3" i="12"/>
  <c r="AX2" i="12" s="1"/>
  <c r="AN3" i="12"/>
  <c r="O17" i="3"/>
  <c r="P30" i="3"/>
  <c r="H10" i="12"/>
  <c r="N3" i="3"/>
  <c r="P16" i="8"/>
  <c r="M18" i="14" s="1"/>
  <c r="O14" i="3"/>
  <c r="O10" i="3"/>
  <c r="O9" i="3"/>
  <c r="O18" i="3"/>
  <c r="O13" i="3"/>
  <c r="O37" i="3"/>
  <c r="O16" i="3"/>
  <c r="O7" i="3"/>
  <c r="O36" i="3"/>
  <c r="O12" i="3"/>
  <c r="O6" i="3"/>
  <c r="O34" i="3"/>
  <c r="O11" i="3"/>
  <c r="O35" i="3"/>
  <c r="O44" i="3"/>
  <c r="I10" i="12" s="1"/>
  <c r="O15" i="3"/>
  <c r="O47" i="3"/>
  <c r="O38" i="3"/>
  <c r="O5" i="3"/>
  <c r="O8" i="3"/>
  <c r="O45" i="3"/>
  <c r="I15" i="12" s="1"/>
  <c r="N3" i="8"/>
  <c r="O4" i="3"/>
  <c r="O43" i="3"/>
  <c r="O46" i="3"/>
  <c r="Q28" i="3"/>
  <c r="S27" i="1"/>
  <c r="S25" i="1"/>
  <c r="S31" i="1"/>
  <c r="L17" i="14"/>
  <c r="S13" i="1"/>
  <c r="L11" i="14"/>
  <c r="P20" i="8"/>
  <c r="Q20" i="8" s="1"/>
  <c r="P18" i="8"/>
  <c r="Q18" i="8" s="1"/>
  <c r="S37" i="1"/>
  <c r="P23" i="8"/>
  <c r="L23" i="14"/>
  <c r="P17" i="8"/>
  <c r="Q17" i="8" s="1"/>
  <c r="P21" i="8"/>
  <c r="M23" i="14" s="1"/>
  <c r="E21" i="12"/>
  <c r="E11" i="12"/>
  <c r="E16" i="12"/>
  <c r="E6" i="12"/>
  <c r="E26" i="12"/>
  <c r="E29" i="12" s="1"/>
  <c r="G3" i="12"/>
  <c r="G2" i="12" s="1"/>
  <c r="AD3" i="12"/>
  <c r="AD2" i="12" s="1"/>
  <c r="R3" i="12"/>
  <c r="R2" i="12" s="1"/>
  <c r="M15" i="14"/>
  <c r="T21" i="1"/>
  <c r="L24" i="14"/>
  <c r="S39" i="1"/>
  <c r="P22" i="8"/>
  <c r="Q22" i="8" s="1"/>
  <c r="L10" i="14"/>
  <c r="S11" i="1"/>
  <c r="P8" i="8"/>
  <c r="L16" i="14"/>
  <c r="S23" i="1"/>
  <c r="P14" i="8"/>
  <c r="Q14" i="8" s="1"/>
  <c r="L19" i="14"/>
  <c r="S29" i="1"/>
  <c r="L21" i="14"/>
  <c r="S33" i="1"/>
  <c r="L13" i="14"/>
  <c r="S17" i="1"/>
  <c r="P11" i="8"/>
  <c r="L7" i="14"/>
  <c r="S5" i="1"/>
  <c r="P5" i="8"/>
  <c r="L25" i="14"/>
  <c r="S41" i="1"/>
  <c r="L14" i="14"/>
  <c r="S19" i="1"/>
  <c r="P12" i="8"/>
  <c r="Q12" i="8" s="1"/>
  <c r="M12" i="14"/>
  <c r="T15" i="1"/>
  <c r="L9" i="14"/>
  <c r="S9" i="1"/>
  <c r="P7" i="8"/>
  <c r="L22" i="14"/>
  <c r="S35" i="1"/>
  <c r="M17" i="14"/>
  <c r="T25" i="1"/>
  <c r="L15" i="14"/>
  <c r="S21" i="1"/>
  <c r="H28" i="12"/>
  <c r="H18" i="12"/>
  <c r="H23" i="12"/>
  <c r="H8" i="12"/>
  <c r="Q15" i="8"/>
  <c r="Q13" i="8"/>
  <c r="Q10" i="8"/>
  <c r="U26" i="8"/>
  <c r="S26" i="8"/>
  <c r="P19" i="8"/>
  <c r="AN2" i="12" l="1"/>
  <c r="BY3" i="12"/>
  <c r="P12" i="3"/>
  <c r="P19" i="3"/>
  <c r="P20" i="3"/>
  <c r="P21" i="3"/>
  <c r="P22" i="3"/>
  <c r="P23" i="3"/>
  <c r="P24" i="3"/>
  <c r="P25" i="3"/>
  <c r="P26" i="3"/>
  <c r="P38" i="3"/>
  <c r="M11" i="14"/>
  <c r="Q9" i="8"/>
  <c r="N11" i="14" s="1"/>
  <c r="Q6" i="8"/>
  <c r="Q51" i="3" s="1"/>
  <c r="T7" i="1"/>
  <c r="T13" i="1"/>
  <c r="P51" i="3"/>
  <c r="Q4" i="8"/>
  <c r="Q49" i="3" s="1"/>
  <c r="T3" i="1"/>
  <c r="M6" i="14"/>
  <c r="M25" i="14"/>
  <c r="P55" i="3"/>
  <c r="Q7" i="8"/>
  <c r="Q52" i="3" s="1"/>
  <c r="P52" i="3"/>
  <c r="Q8" i="8"/>
  <c r="Q53" i="3" s="1"/>
  <c r="P53" i="3"/>
  <c r="Q5" i="8"/>
  <c r="Q50" i="3" s="1"/>
  <c r="P50" i="3"/>
  <c r="H13" i="12"/>
  <c r="Q16" i="8"/>
  <c r="R16" i="8" s="1"/>
  <c r="S16" i="8" s="1"/>
  <c r="T27" i="1"/>
  <c r="P36" i="3"/>
  <c r="P7" i="3"/>
  <c r="P15" i="3"/>
  <c r="P18" i="3"/>
  <c r="P9" i="3"/>
  <c r="P10" i="3"/>
  <c r="P17" i="3"/>
  <c r="P16" i="3"/>
  <c r="P14" i="3"/>
  <c r="P43" i="3"/>
  <c r="J5" i="12" s="1"/>
  <c r="J8" i="12" s="1"/>
  <c r="P11" i="3"/>
  <c r="P37" i="3"/>
  <c r="P47" i="3"/>
  <c r="J25" i="12" s="1"/>
  <c r="P35" i="3"/>
  <c r="P8" i="3"/>
  <c r="P34" i="3"/>
  <c r="P6" i="3"/>
  <c r="P44" i="3"/>
  <c r="J10" i="12" s="1"/>
  <c r="J13" i="12" s="1"/>
  <c r="P13" i="3"/>
  <c r="Q30" i="3"/>
  <c r="I25" i="12"/>
  <c r="I28" i="12" s="1"/>
  <c r="I20" i="12"/>
  <c r="I5" i="12"/>
  <c r="P5" i="3"/>
  <c r="O3" i="3"/>
  <c r="P45" i="3"/>
  <c r="J15" i="12" s="1"/>
  <c r="P4" i="3"/>
  <c r="P3" i="8" s="1"/>
  <c r="P46" i="3"/>
  <c r="J20" i="12" s="1"/>
  <c r="O3" i="8"/>
  <c r="R28" i="3"/>
  <c r="S28" i="3" s="1"/>
  <c r="T28" i="3" s="1"/>
  <c r="U28" i="3" s="1"/>
  <c r="V28" i="3" s="1"/>
  <c r="W28" i="3" s="1"/>
  <c r="X28" i="3" s="1"/>
  <c r="Y28" i="3" s="1"/>
  <c r="Z28" i="3" s="1"/>
  <c r="AA28" i="3" s="1"/>
  <c r="AB28" i="3" s="1"/>
  <c r="AC28" i="3" s="1"/>
  <c r="AD28" i="3" s="1"/>
  <c r="AE28" i="3" s="1"/>
  <c r="AF28" i="3" s="1"/>
  <c r="AG28" i="3" s="1"/>
  <c r="AH28" i="3" s="1"/>
  <c r="AI28" i="3" s="1"/>
  <c r="AJ28" i="3" s="1"/>
  <c r="AK28" i="3" s="1"/>
  <c r="AL28" i="3" s="1"/>
  <c r="AM28" i="3" s="1"/>
  <c r="AN28" i="3" s="1"/>
  <c r="AO28" i="3" s="1"/>
  <c r="AP28" i="3" s="1"/>
  <c r="AQ28" i="3" s="1"/>
  <c r="AR28" i="3" s="1"/>
  <c r="AS28" i="3" s="1"/>
  <c r="AT28" i="3" s="1"/>
  <c r="T35" i="1"/>
  <c r="M22" i="14"/>
  <c r="Q23" i="8"/>
  <c r="T37" i="1"/>
  <c r="T41" i="1"/>
  <c r="T29" i="1"/>
  <c r="M20" i="14"/>
  <c r="T31" i="1"/>
  <c r="M19" i="14"/>
  <c r="Q21" i="8"/>
  <c r="R21" i="8" s="1"/>
  <c r="O23" i="14" s="1"/>
  <c r="AE3" i="12"/>
  <c r="AE2" i="12" s="1"/>
  <c r="F21" i="12"/>
  <c r="F11" i="12"/>
  <c r="F6" i="12"/>
  <c r="F16" i="12"/>
  <c r="F26" i="12"/>
  <c r="F29" i="12" s="1"/>
  <c r="H3" i="12"/>
  <c r="H2" i="12" s="1"/>
  <c r="S3" i="12"/>
  <c r="S2" i="12" s="1"/>
  <c r="M16" i="14"/>
  <c r="T23" i="1"/>
  <c r="M24" i="14"/>
  <c r="T39" i="1"/>
  <c r="R12" i="8"/>
  <c r="S12" i="8" s="1"/>
  <c r="N14" i="14"/>
  <c r="U19" i="1"/>
  <c r="M7" i="14"/>
  <c r="T5" i="1"/>
  <c r="R17" i="8"/>
  <c r="S17" i="8" s="1"/>
  <c r="N19" i="14"/>
  <c r="U29" i="1"/>
  <c r="R10" i="8"/>
  <c r="S10" i="8" s="1"/>
  <c r="N12" i="14"/>
  <c r="U15" i="1"/>
  <c r="R22" i="8"/>
  <c r="S22" i="8" s="1"/>
  <c r="N24" i="14"/>
  <c r="U39" i="1"/>
  <c r="R15" i="8"/>
  <c r="N17" i="14"/>
  <c r="U25" i="1"/>
  <c r="M9" i="14"/>
  <c r="T9" i="1"/>
  <c r="M14" i="14"/>
  <c r="T19" i="1"/>
  <c r="R13" i="8"/>
  <c r="N15" i="14"/>
  <c r="U21" i="1"/>
  <c r="M13" i="14"/>
  <c r="T17" i="1"/>
  <c r="Q11" i="8"/>
  <c r="M21" i="14"/>
  <c r="T33" i="1"/>
  <c r="M10" i="14"/>
  <c r="T11" i="1"/>
  <c r="R14" i="8"/>
  <c r="S14" i="8" s="1"/>
  <c r="N16" i="14"/>
  <c r="U23" i="1"/>
  <c r="R18" i="8"/>
  <c r="S18" i="8" s="1"/>
  <c r="N20" i="14"/>
  <c r="U31" i="1"/>
  <c r="R20" i="8"/>
  <c r="S20" i="8" s="1"/>
  <c r="N22" i="14"/>
  <c r="U35" i="1"/>
  <c r="I18" i="12"/>
  <c r="I13" i="12"/>
  <c r="V26" i="8"/>
  <c r="Q19" i="8"/>
  <c r="Q23" i="3" l="1"/>
  <c r="Q24" i="3"/>
  <c r="Q25" i="3"/>
  <c r="Q22" i="3"/>
  <c r="Q19" i="3"/>
  <c r="Q20" i="3"/>
  <c r="Q21" i="3"/>
  <c r="Q26" i="3"/>
  <c r="U7" i="1"/>
  <c r="R6" i="8"/>
  <c r="S6" i="8" s="1"/>
  <c r="S51" i="3" s="1"/>
  <c r="Q54" i="3"/>
  <c r="U13" i="1"/>
  <c r="R9" i="8"/>
  <c r="R54" i="3" s="1"/>
  <c r="N6" i="14"/>
  <c r="U3" i="1"/>
  <c r="R4" i="8"/>
  <c r="R49" i="3" s="1"/>
  <c r="N8" i="14"/>
  <c r="R5" i="8"/>
  <c r="O7" i="14" s="1"/>
  <c r="N10" i="14"/>
  <c r="R8" i="8"/>
  <c r="S8" i="8" s="1"/>
  <c r="S53" i="3" s="1"/>
  <c r="U9" i="1"/>
  <c r="N9" i="14"/>
  <c r="R7" i="8"/>
  <c r="R52" i="3" s="1"/>
  <c r="U11" i="1"/>
  <c r="N25" i="14"/>
  <c r="Q55" i="3"/>
  <c r="U5" i="1"/>
  <c r="N7" i="14"/>
  <c r="U27" i="1"/>
  <c r="I23" i="12"/>
  <c r="I8" i="12"/>
  <c r="N18" i="14"/>
  <c r="Q13" i="3"/>
  <c r="Q38" i="3"/>
  <c r="Q5" i="3"/>
  <c r="Q37" i="3"/>
  <c r="Q8" i="3"/>
  <c r="Q12" i="3"/>
  <c r="Q34" i="3"/>
  <c r="Q14" i="3"/>
  <c r="Q9" i="3"/>
  <c r="Q45" i="3"/>
  <c r="K15" i="12" s="1"/>
  <c r="Q7" i="3"/>
  <c r="Q16" i="3"/>
  <c r="Q18" i="3"/>
  <c r="Q43" i="3"/>
  <c r="K5" i="12" s="1"/>
  <c r="Q15" i="3"/>
  <c r="Q44" i="3"/>
  <c r="K10" i="12" s="1"/>
  <c r="Q10" i="3"/>
  <c r="Q35" i="3"/>
  <c r="Q47" i="3"/>
  <c r="K25" i="12" s="1"/>
  <c r="Q17" i="3"/>
  <c r="Q11" i="3"/>
  <c r="Q36" i="3"/>
  <c r="Q6" i="3"/>
  <c r="AT30" i="3"/>
  <c r="AU28" i="3"/>
  <c r="Q46" i="3"/>
  <c r="K20" i="12" s="1"/>
  <c r="P3" i="3"/>
  <c r="Q4" i="3"/>
  <c r="Q3" i="8" s="1"/>
  <c r="R23" i="8"/>
  <c r="U41" i="1"/>
  <c r="R30" i="3"/>
  <c r="S30" i="3"/>
  <c r="N23" i="14"/>
  <c r="V37" i="1"/>
  <c r="S21" i="8"/>
  <c r="T21" i="8" s="1"/>
  <c r="X37" i="1" s="1"/>
  <c r="U37" i="1"/>
  <c r="T3" i="12"/>
  <c r="T2" i="12" s="1"/>
  <c r="G16" i="12"/>
  <c r="G11" i="12"/>
  <c r="G21" i="12"/>
  <c r="G6" i="12"/>
  <c r="G26" i="12"/>
  <c r="G29" i="12" s="1"/>
  <c r="AF3" i="12"/>
  <c r="AF2" i="12" s="1"/>
  <c r="I3" i="12"/>
  <c r="I2" i="12" s="1"/>
  <c r="T10" i="8"/>
  <c r="U10" i="8" s="1"/>
  <c r="P12" i="14"/>
  <c r="W15" i="1"/>
  <c r="O14" i="14"/>
  <c r="V19" i="1"/>
  <c r="W26" i="8"/>
  <c r="O16" i="14"/>
  <c r="V23" i="1"/>
  <c r="T12" i="8"/>
  <c r="P14" i="14"/>
  <c r="W19" i="1"/>
  <c r="T18" i="8"/>
  <c r="P20" i="14"/>
  <c r="W31" i="1"/>
  <c r="R11" i="8"/>
  <c r="N13" i="14"/>
  <c r="U17" i="1"/>
  <c r="O19" i="14"/>
  <c r="V29" i="1"/>
  <c r="T14" i="8"/>
  <c r="P16" i="14"/>
  <c r="W23" i="1"/>
  <c r="O22" i="14"/>
  <c r="V35" i="1"/>
  <c r="O15" i="14"/>
  <c r="V21" i="1"/>
  <c r="S15" i="8"/>
  <c r="O17" i="14"/>
  <c r="V25" i="1"/>
  <c r="S13" i="8"/>
  <c r="O12" i="14"/>
  <c r="V15" i="1"/>
  <c r="T16" i="8"/>
  <c r="U16" i="8" s="1"/>
  <c r="P18" i="14"/>
  <c r="W27" i="1"/>
  <c r="O18" i="14"/>
  <c r="V27" i="1"/>
  <c r="P24" i="14"/>
  <c r="W39" i="1"/>
  <c r="T20" i="8"/>
  <c r="P22" i="14"/>
  <c r="W35" i="1"/>
  <c r="N21" i="14"/>
  <c r="U33" i="1"/>
  <c r="T17" i="8"/>
  <c r="P19" i="14"/>
  <c r="W29" i="1"/>
  <c r="O20" i="14"/>
  <c r="V31" i="1"/>
  <c r="O24" i="14"/>
  <c r="V39" i="1"/>
  <c r="J23" i="12"/>
  <c r="J18" i="12"/>
  <c r="J28" i="12"/>
  <c r="T22" i="8"/>
  <c r="R19" i="8"/>
  <c r="T30" i="3"/>
  <c r="R19" i="3" l="1"/>
  <c r="S19" i="3" s="1"/>
  <c r="T19" i="3" s="1"/>
  <c r="R20" i="3"/>
  <c r="S20" i="3" s="1"/>
  <c r="R21" i="3"/>
  <c r="R22" i="3"/>
  <c r="R23" i="3"/>
  <c r="R24" i="3"/>
  <c r="R26" i="3"/>
  <c r="R25" i="3"/>
  <c r="R51" i="3"/>
  <c r="S4" i="8"/>
  <c r="S49" i="3" s="1"/>
  <c r="V3" i="1"/>
  <c r="O6" i="14"/>
  <c r="V7" i="1"/>
  <c r="O8" i="14"/>
  <c r="S9" i="8"/>
  <c r="S54" i="3" s="1"/>
  <c r="V13" i="1"/>
  <c r="O11" i="14"/>
  <c r="O10" i="14"/>
  <c r="R50" i="3"/>
  <c r="V5" i="1"/>
  <c r="S5" i="8"/>
  <c r="S50" i="3" s="1"/>
  <c r="V11" i="1"/>
  <c r="R53" i="3"/>
  <c r="O9" i="14"/>
  <c r="V9" i="1"/>
  <c r="W11" i="1"/>
  <c r="S7" i="8"/>
  <c r="S52" i="3" s="1"/>
  <c r="W7" i="1"/>
  <c r="P8" i="14"/>
  <c r="T6" i="8"/>
  <c r="T51" i="3" s="1"/>
  <c r="P10" i="14"/>
  <c r="T8" i="8"/>
  <c r="U8" i="8" s="1"/>
  <c r="S23" i="8"/>
  <c r="R55" i="3"/>
  <c r="R16" i="3"/>
  <c r="S16" i="3" s="1"/>
  <c r="V41" i="1"/>
  <c r="O25" i="14"/>
  <c r="AU30" i="3"/>
  <c r="AV28" i="3"/>
  <c r="Q3" i="3"/>
  <c r="R4" i="3"/>
  <c r="R3" i="3" s="1"/>
  <c r="R37" i="3"/>
  <c r="S37" i="3" s="1"/>
  <c r="T37" i="3" s="1"/>
  <c r="R9" i="3"/>
  <c r="S9" i="3" s="1"/>
  <c r="R5" i="3"/>
  <c r="S5" i="3" s="1"/>
  <c r="R18" i="3"/>
  <c r="S18" i="3" s="1"/>
  <c r="R38" i="3"/>
  <c r="S38" i="3" s="1"/>
  <c r="R7" i="3"/>
  <c r="S7" i="3" s="1"/>
  <c r="R44" i="3"/>
  <c r="L10" i="12" s="1"/>
  <c r="L13" i="12" s="1"/>
  <c r="R10" i="3"/>
  <c r="S10" i="3" s="1"/>
  <c r="R15" i="3"/>
  <c r="S15" i="3" s="1"/>
  <c r="R17" i="3"/>
  <c r="S17" i="3" s="1"/>
  <c r="R46" i="3"/>
  <c r="L20" i="12" s="1"/>
  <c r="L23" i="12" s="1"/>
  <c r="R11" i="3"/>
  <c r="S11" i="3" s="1"/>
  <c r="R47" i="3"/>
  <c r="S47" i="3" s="1"/>
  <c r="T47" i="3" s="1"/>
  <c r="R34" i="3"/>
  <c r="S34" i="3" s="1"/>
  <c r="R12" i="3"/>
  <c r="S12" i="3" s="1"/>
  <c r="R35" i="3"/>
  <c r="S35" i="3" s="1"/>
  <c r="R13" i="3"/>
  <c r="S13" i="3" s="1"/>
  <c r="R8" i="3"/>
  <c r="S8" i="3" s="1"/>
  <c r="R43" i="3"/>
  <c r="S43" i="3" s="1"/>
  <c r="M5" i="12" s="1"/>
  <c r="R14" i="3"/>
  <c r="S14" i="3" s="1"/>
  <c r="R6" i="3"/>
  <c r="S6" i="3" s="1"/>
  <c r="T6" i="3" s="1"/>
  <c r="R45" i="3"/>
  <c r="S45" i="3" s="1"/>
  <c r="R36" i="3"/>
  <c r="S36" i="3" s="1"/>
  <c r="T36" i="3" s="1"/>
  <c r="W37" i="1"/>
  <c r="P23" i="14"/>
  <c r="Q23" i="14"/>
  <c r="U21" i="8"/>
  <c r="V21" i="8" s="1"/>
  <c r="H16" i="12"/>
  <c r="H11" i="12"/>
  <c r="H26" i="12"/>
  <c r="H29" i="12" s="1"/>
  <c r="H6" i="12"/>
  <c r="H21" i="12"/>
  <c r="J3" i="12"/>
  <c r="J2" i="12" s="1"/>
  <c r="U3" i="12"/>
  <c r="U2" i="12" s="1"/>
  <c r="AG3" i="12"/>
  <c r="AG2" i="12" s="1"/>
  <c r="U18" i="8"/>
  <c r="Q20" i="14"/>
  <c r="X31" i="1"/>
  <c r="O21" i="14"/>
  <c r="V33" i="1"/>
  <c r="R18" i="14"/>
  <c r="Y27" i="1"/>
  <c r="Q24" i="14"/>
  <c r="X39" i="1"/>
  <c r="O13" i="14"/>
  <c r="V17" i="1"/>
  <c r="S11" i="8"/>
  <c r="Q14" i="14"/>
  <c r="X19" i="1"/>
  <c r="U12" i="8"/>
  <c r="Q16" i="14"/>
  <c r="X23" i="1"/>
  <c r="T15" i="8"/>
  <c r="P17" i="14"/>
  <c r="W25" i="1"/>
  <c r="V10" i="8"/>
  <c r="W10" i="8" s="1"/>
  <c r="R12" i="14"/>
  <c r="Y15" i="1"/>
  <c r="U20" i="8"/>
  <c r="Q22" i="14"/>
  <c r="X35" i="1"/>
  <c r="T13" i="8"/>
  <c r="U13" i="8" s="1"/>
  <c r="P15" i="14"/>
  <c r="W21" i="1"/>
  <c r="Q18" i="14"/>
  <c r="X27" i="1"/>
  <c r="Q12" i="14"/>
  <c r="X15" i="1"/>
  <c r="U17" i="8"/>
  <c r="Q19" i="14"/>
  <c r="X29" i="1"/>
  <c r="U14" i="8"/>
  <c r="K23" i="12"/>
  <c r="K8" i="12"/>
  <c r="K13" i="12"/>
  <c r="K28" i="12"/>
  <c r="K18" i="12"/>
  <c r="U22" i="8"/>
  <c r="S19" i="8"/>
  <c r="V16" i="8"/>
  <c r="X26" i="8"/>
  <c r="S26" i="3" l="1"/>
  <c r="T26" i="3" s="1"/>
  <c r="S25" i="3"/>
  <c r="T25" i="3" s="1"/>
  <c r="S24" i="3"/>
  <c r="S23" i="3"/>
  <c r="T20" i="3"/>
  <c r="S22" i="3"/>
  <c r="S21" i="3"/>
  <c r="S55" i="3"/>
  <c r="P11" i="14"/>
  <c r="W3" i="1"/>
  <c r="P6" i="14"/>
  <c r="T4" i="8"/>
  <c r="T49" i="3" s="1"/>
  <c r="W13" i="1"/>
  <c r="T9" i="8"/>
  <c r="T54" i="3" s="1"/>
  <c r="Q10" i="14"/>
  <c r="W5" i="1"/>
  <c r="P7" i="14"/>
  <c r="T5" i="8"/>
  <c r="X11" i="1"/>
  <c r="W9" i="1"/>
  <c r="P9" i="14"/>
  <c r="T7" i="8"/>
  <c r="Q8" i="14"/>
  <c r="U6" i="8"/>
  <c r="U51" i="3" s="1"/>
  <c r="X7" i="1"/>
  <c r="T53" i="3"/>
  <c r="Y11" i="1"/>
  <c r="R10" i="14"/>
  <c r="T23" i="8"/>
  <c r="P25" i="14"/>
  <c r="V8" i="8"/>
  <c r="V53" i="3" s="1"/>
  <c r="U53" i="3"/>
  <c r="W41" i="1"/>
  <c r="S4" i="3"/>
  <c r="S3" i="3" s="1"/>
  <c r="L15" i="12"/>
  <c r="L18" i="12" s="1"/>
  <c r="S46" i="3"/>
  <c r="T46" i="3" s="1"/>
  <c r="N20" i="12" s="1"/>
  <c r="R3" i="8"/>
  <c r="L25" i="12"/>
  <c r="L28" i="12" s="1"/>
  <c r="S44" i="3"/>
  <c r="T44" i="3" s="1"/>
  <c r="N10" i="12" s="1"/>
  <c r="AV30" i="3"/>
  <c r="AW28" i="3"/>
  <c r="L5" i="12"/>
  <c r="L8" i="12" s="1"/>
  <c r="T38" i="3"/>
  <c r="Y37" i="1"/>
  <c r="AY37" i="1" s="1"/>
  <c r="R23" i="14"/>
  <c r="AY27" i="1"/>
  <c r="T35" i="3"/>
  <c r="T13" i="3"/>
  <c r="T5" i="3"/>
  <c r="T8" i="3"/>
  <c r="I11" i="12"/>
  <c r="I16" i="12"/>
  <c r="I6" i="12"/>
  <c r="I26" i="12"/>
  <c r="I29" i="12" s="1"/>
  <c r="I21" i="12"/>
  <c r="V3" i="12"/>
  <c r="V2" i="12" s="1"/>
  <c r="K3" i="12"/>
  <c r="K2" i="12" s="1"/>
  <c r="AH3" i="12"/>
  <c r="AH2" i="12" s="1"/>
  <c r="V22" i="8"/>
  <c r="R24" i="14"/>
  <c r="Y39" i="1"/>
  <c r="AY39" i="1" s="1"/>
  <c r="R15" i="14"/>
  <c r="Y21" i="1"/>
  <c r="Q17" i="14"/>
  <c r="X25" i="1"/>
  <c r="R14" i="14"/>
  <c r="Y19" i="1"/>
  <c r="AY19" i="1" s="1"/>
  <c r="V12" i="8"/>
  <c r="V18" i="8"/>
  <c r="R20" i="14"/>
  <c r="Y31" i="1"/>
  <c r="AY31" i="1" s="1"/>
  <c r="T12" i="14"/>
  <c r="AA15" i="1"/>
  <c r="V20" i="8"/>
  <c r="R22" i="14"/>
  <c r="Y35" i="1"/>
  <c r="AY35" i="1" s="1"/>
  <c r="R16" i="14"/>
  <c r="Y23" i="1"/>
  <c r="AY23" i="1" s="1"/>
  <c r="V14" i="8"/>
  <c r="AY15" i="1"/>
  <c r="Q15" i="14"/>
  <c r="X21" i="1"/>
  <c r="V13" i="8"/>
  <c r="W16" i="8"/>
  <c r="X16" i="8" s="1"/>
  <c r="S18" i="14"/>
  <c r="Z27" i="1"/>
  <c r="S12" i="14"/>
  <c r="Z15" i="1"/>
  <c r="P21" i="14"/>
  <c r="W33" i="1"/>
  <c r="V17" i="8"/>
  <c r="R19" i="14"/>
  <c r="Y29" i="1"/>
  <c r="AY29" i="1" s="1"/>
  <c r="U15" i="8"/>
  <c r="W21" i="8"/>
  <c r="X21" i="8" s="1"/>
  <c r="S23" i="14"/>
  <c r="Z37" i="1"/>
  <c r="T11" i="8"/>
  <c r="P13" i="14"/>
  <c r="W17" i="1"/>
  <c r="M25" i="12"/>
  <c r="M15" i="12"/>
  <c r="M8" i="12"/>
  <c r="N25" i="12"/>
  <c r="T7" i="3"/>
  <c r="T43" i="3"/>
  <c r="T45" i="3"/>
  <c r="T34" i="3"/>
  <c r="T15" i="3"/>
  <c r="T17" i="3"/>
  <c r="T18" i="3"/>
  <c r="T16" i="3"/>
  <c r="T14" i="3"/>
  <c r="T12" i="3"/>
  <c r="T11" i="3"/>
  <c r="T10" i="3"/>
  <c r="T9" i="3"/>
  <c r="T19" i="8"/>
  <c r="Y26" i="8"/>
  <c r="X10" i="8"/>
  <c r="U30" i="3"/>
  <c r="T24" i="3" l="1"/>
  <c r="U24" i="3" s="1"/>
  <c r="T23" i="3"/>
  <c r="T21" i="3"/>
  <c r="U21" i="3" s="1"/>
  <c r="T22" i="3"/>
  <c r="U22" i="3" s="1"/>
  <c r="U19" i="3"/>
  <c r="U20" i="3"/>
  <c r="U26" i="3"/>
  <c r="U25" i="3"/>
  <c r="T55" i="3"/>
  <c r="X3" i="1"/>
  <c r="Q6" i="14"/>
  <c r="U4" i="8"/>
  <c r="U49" i="3" s="1"/>
  <c r="U9" i="8"/>
  <c r="V9" i="8" s="1"/>
  <c r="X13" i="1"/>
  <c r="Q11" i="14"/>
  <c r="U5" i="8"/>
  <c r="X5" i="1"/>
  <c r="T50" i="3"/>
  <c r="Q7" i="14"/>
  <c r="Y7" i="1"/>
  <c r="AY7" i="1" s="1"/>
  <c r="R8" i="14"/>
  <c r="V6" i="8"/>
  <c r="V51" i="3" s="1"/>
  <c r="AY11" i="1"/>
  <c r="X41" i="1"/>
  <c r="Q25" i="14"/>
  <c r="U23" i="8"/>
  <c r="T52" i="3"/>
  <c r="X9" i="1"/>
  <c r="U7" i="8"/>
  <c r="Q9" i="14"/>
  <c r="S10" i="14"/>
  <c r="Z11" i="1"/>
  <c r="W8" i="8"/>
  <c r="W53" i="3" s="1"/>
  <c r="T4" i="3"/>
  <c r="T3" i="3" s="1"/>
  <c r="S3" i="8"/>
  <c r="M20" i="12"/>
  <c r="M23" i="12" s="1"/>
  <c r="U38" i="3"/>
  <c r="C9" i="10" s="1"/>
  <c r="M10" i="12"/>
  <c r="M13" i="12" s="1"/>
  <c r="AW30" i="3"/>
  <c r="AX28" i="3"/>
  <c r="AY21" i="1"/>
  <c r="L3" i="12"/>
  <c r="L2" i="12" s="1"/>
  <c r="W3" i="12"/>
  <c r="W2" i="12" s="1"/>
  <c r="AI3" i="12"/>
  <c r="AI2" i="12" s="1"/>
  <c r="J6" i="12"/>
  <c r="J11" i="12"/>
  <c r="J21" i="12"/>
  <c r="J26" i="12"/>
  <c r="J29" i="12" s="1"/>
  <c r="J16" i="12"/>
  <c r="R17" i="14"/>
  <c r="Y25" i="1"/>
  <c r="AY25" i="1" s="1"/>
  <c r="T18" i="14"/>
  <c r="AA27" i="1"/>
  <c r="Q13" i="14"/>
  <c r="X17" i="1"/>
  <c r="S20" i="14"/>
  <c r="Z31" i="1"/>
  <c r="W18" i="8"/>
  <c r="S15" i="14"/>
  <c r="Z21" i="1"/>
  <c r="W13" i="8"/>
  <c r="Q21" i="14"/>
  <c r="X33" i="1"/>
  <c r="T23" i="14"/>
  <c r="AA37" i="1"/>
  <c r="S16" i="14"/>
  <c r="Z23" i="1"/>
  <c r="S22" i="14"/>
  <c r="Z35" i="1"/>
  <c r="W20" i="8"/>
  <c r="S14" i="14"/>
  <c r="Z19" i="1"/>
  <c r="W12" i="8"/>
  <c r="U18" i="14"/>
  <c r="AB27" i="1"/>
  <c r="S19" i="14"/>
  <c r="Z29" i="1"/>
  <c r="W17" i="8"/>
  <c r="U11" i="8"/>
  <c r="U12" i="14"/>
  <c r="AB15" i="1"/>
  <c r="U23" i="14"/>
  <c r="AB37" i="1"/>
  <c r="V15" i="8"/>
  <c r="Y21" i="8"/>
  <c r="W14" i="8"/>
  <c r="W22" i="8"/>
  <c r="S24" i="14"/>
  <c r="Z39" i="1"/>
  <c r="M28" i="12"/>
  <c r="N28" i="12"/>
  <c r="N23" i="12"/>
  <c r="U15" i="3"/>
  <c r="N15" i="12"/>
  <c r="U35" i="3"/>
  <c r="M18" i="12"/>
  <c r="N13" i="12"/>
  <c r="N5" i="12"/>
  <c r="U11" i="3"/>
  <c r="U17" i="3"/>
  <c r="U43" i="3"/>
  <c r="O5" i="12" s="1"/>
  <c r="U46" i="3"/>
  <c r="U36" i="3"/>
  <c r="U44" i="3"/>
  <c r="U37" i="3"/>
  <c r="C8" i="10" s="1"/>
  <c r="U18" i="3"/>
  <c r="U45" i="3"/>
  <c r="U34" i="3"/>
  <c r="U47" i="3"/>
  <c r="U16" i="3"/>
  <c r="U19" i="8"/>
  <c r="Y16" i="8"/>
  <c r="Y10" i="8"/>
  <c r="Z26" i="8"/>
  <c r="AB26" i="8"/>
  <c r="U6" i="3"/>
  <c r="U14" i="3"/>
  <c r="U7" i="3"/>
  <c r="U9" i="3"/>
  <c r="U13" i="3"/>
  <c r="U10" i="3"/>
  <c r="U5" i="3"/>
  <c r="U12" i="3"/>
  <c r="U8" i="3"/>
  <c r="V30" i="3"/>
  <c r="U23" i="3" l="1"/>
  <c r="V23" i="3" s="1"/>
  <c r="V19" i="3"/>
  <c r="V20" i="3"/>
  <c r="V21" i="3"/>
  <c r="V22" i="3"/>
  <c r="V24" i="3"/>
  <c r="V25" i="3"/>
  <c r="V26" i="3"/>
  <c r="U55" i="3"/>
  <c r="Y3" i="1"/>
  <c r="AY3" i="1" s="1"/>
  <c r="R6" i="14"/>
  <c r="V4" i="8"/>
  <c r="S6" i="14" s="1"/>
  <c r="Y13" i="1"/>
  <c r="AY13" i="1" s="1"/>
  <c r="W6" i="8"/>
  <c r="W51" i="3" s="1"/>
  <c r="V54" i="3"/>
  <c r="Z13" i="1"/>
  <c r="W9" i="8"/>
  <c r="W54" i="3" s="1"/>
  <c r="S11" i="14"/>
  <c r="U54" i="3"/>
  <c r="R11" i="14"/>
  <c r="Z7" i="1"/>
  <c r="S8" i="14"/>
  <c r="U50" i="3"/>
  <c r="R7" i="14"/>
  <c r="Y5" i="1"/>
  <c r="AY5" i="1" s="1"/>
  <c r="V5" i="8"/>
  <c r="Y41" i="1"/>
  <c r="AY41" i="1" s="1"/>
  <c r="V23" i="8"/>
  <c r="R25" i="14"/>
  <c r="U52" i="3"/>
  <c r="V7" i="8"/>
  <c r="Y9" i="1"/>
  <c r="AY9" i="1" s="1"/>
  <c r="R9" i="14"/>
  <c r="X8" i="8"/>
  <c r="X53" i="3" s="1"/>
  <c r="T10" i="14"/>
  <c r="AA11" i="1"/>
  <c r="U4" i="3"/>
  <c r="U3" i="8" s="1"/>
  <c r="T3" i="8"/>
  <c r="AX30" i="3"/>
  <c r="AY28" i="3"/>
  <c r="F9" i="10"/>
  <c r="H9" i="10"/>
  <c r="E9" i="10"/>
  <c r="G9" i="10"/>
  <c r="G8" i="10"/>
  <c r="E8" i="10"/>
  <c r="H8" i="10"/>
  <c r="F8" i="10"/>
  <c r="K16" i="12"/>
  <c r="K21" i="12"/>
  <c r="K26" i="12"/>
  <c r="K29" i="12" s="1"/>
  <c r="K6" i="12"/>
  <c r="K11" i="12"/>
  <c r="M3" i="12"/>
  <c r="M2" i="12" s="1"/>
  <c r="C5" i="10"/>
  <c r="E5" i="10" s="1"/>
  <c r="C6" i="10"/>
  <c r="E6" i="10" s="1"/>
  <c r="C7" i="10"/>
  <c r="AJ3" i="12"/>
  <c r="AJ2" i="12" s="1"/>
  <c r="X3" i="12"/>
  <c r="X2" i="12" s="1"/>
  <c r="T20" i="14"/>
  <c r="AA31" i="1"/>
  <c r="V11" i="8"/>
  <c r="W11" i="8" s="1"/>
  <c r="R13" i="14"/>
  <c r="Y17" i="1"/>
  <c r="AY17" i="1" s="1"/>
  <c r="V23" i="14"/>
  <c r="AC37" i="1"/>
  <c r="S17" i="14"/>
  <c r="Z25" i="1"/>
  <c r="T14" i="14"/>
  <c r="AA19" i="1"/>
  <c r="X12" i="8"/>
  <c r="Z21" i="8"/>
  <c r="V12" i="14"/>
  <c r="AC15" i="1"/>
  <c r="T24" i="14"/>
  <c r="AA39" i="1"/>
  <c r="X22" i="8"/>
  <c r="X18" i="8"/>
  <c r="T19" i="14"/>
  <c r="AA29" i="1"/>
  <c r="X17" i="8"/>
  <c r="T15" i="14"/>
  <c r="AA21" i="1"/>
  <c r="X13" i="8"/>
  <c r="W15" i="8"/>
  <c r="X15" i="8" s="1"/>
  <c r="V18" i="14"/>
  <c r="AC27" i="1"/>
  <c r="R21" i="14"/>
  <c r="Y33" i="1"/>
  <c r="AY33" i="1" s="1"/>
  <c r="T16" i="14"/>
  <c r="AA23" i="1"/>
  <c r="X14" i="8"/>
  <c r="X20" i="8"/>
  <c r="T22" i="14"/>
  <c r="AA35" i="1"/>
  <c r="N8" i="12"/>
  <c r="O25" i="12"/>
  <c r="O8" i="12"/>
  <c r="O20" i="12"/>
  <c r="O15" i="12"/>
  <c r="O10" i="12"/>
  <c r="N18" i="12"/>
  <c r="V43" i="3"/>
  <c r="V37" i="3"/>
  <c r="V16" i="3"/>
  <c r="V44" i="3"/>
  <c r="P10" i="12" s="1"/>
  <c r="V36" i="3"/>
  <c r="V46" i="3"/>
  <c r="V45" i="3"/>
  <c r="P15" i="12" s="1"/>
  <c r="V15" i="3"/>
  <c r="V35" i="3"/>
  <c r="V47" i="3"/>
  <c r="V38" i="3"/>
  <c r="V18" i="3"/>
  <c r="V17" i="3"/>
  <c r="V34" i="3"/>
  <c r="V6" i="3"/>
  <c r="Z16" i="8"/>
  <c r="V19" i="8"/>
  <c r="AA26" i="8"/>
  <c r="Z10" i="8"/>
  <c r="V7" i="3"/>
  <c r="V11" i="3"/>
  <c r="V10" i="3"/>
  <c r="V9" i="3"/>
  <c r="V5" i="3"/>
  <c r="V12" i="3"/>
  <c r="V14" i="3"/>
  <c r="V8" i="3"/>
  <c r="V13" i="3"/>
  <c r="W30" i="3"/>
  <c r="J8" i="10" l="1"/>
  <c r="I8" i="10"/>
  <c r="J9" i="10"/>
  <c r="I9" i="10"/>
  <c r="W26" i="3"/>
  <c r="W19" i="3"/>
  <c r="W20" i="3"/>
  <c r="W21" i="3"/>
  <c r="W22" i="3"/>
  <c r="W23" i="3"/>
  <c r="W24" i="3"/>
  <c r="W25" i="3"/>
  <c r="V55" i="3"/>
  <c r="V49" i="3"/>
  <c r="W4" i="8"/>
  <c r="W49" i="3" s="1"/>
  <c r="Z3" i="1"/>
  <c r="T8" i="14"/>
  <c r="X6" i="8"/>
  <c r="X51" i="3" s="1"/>
  <c r="AA7" i="1"/>
  <c r="X9" i="8"/>
  <c r="X54" i="3" s="1"/>
  <c r="AA13" i="1"/>
  <c r="T11" i="14"/>
  <c r="S7" i="14"/>
  <c r="Z5" i="1"/>
  <c r="W5" i="8"/>
  <c r="V50" i="3"/>
  <c r="W23" i="8"/>
  <c r="Z41" i="1"/>
  <c r="S25" i="14"/>
  <c r="V52" i="3"/>
  <c r="W7" i="8"/>
  <c r="S9" i="14"/>
  <c r="Z9" i="1"/>
  <c r="Y8" i="8"/>
  <c r="Y53" i="3" s="1"/>
  <c r="U10" i="14"/>
  <c r="AB11" i="1"/>
  <c r="V4" i="3"/>
  <c r="V3" i="3" s="1"/>
  <c r="U3" i="3"/>
  <c r="AY30" i="3"/>
  <c r="AZ28" i="3"/>
  <c r="G7" i="10"/>
  <c r="F7" i="10"/>
  <c r="E7" i="10"/>
  <c r="H7" i="10"/>
  <c r="H6" i="10"/>
  <c r="G6" i="10"/>
  <c r="F6" i="10"/>
  <c r="AK3" i="12"/>
  <c r="AK2" i="12" s="1"/>
  <c r="N3" i="12"/>
  <c r="G5" i="10"/>
  <c r="H5" i="10"/>
  <c r="F5" i="10"/>
  <c r="Y3" i="12"/>
  <c r="Y2" i="12" s="1"/>
  <c r="L21" i="12"/>
  <c r="L11" i="12"/>
  <c r="L6" i="12"/>
  <c r="L16" i="12"/>
  <c r="L26" i="12"/>
  <c r="L29" i="12" s="1"/>
  <c r="X11" i="8"/>
  <c r="U15" i="14"/>
  <c r="AB21" i="1"/>
  <c r="Y13" i="8"/>
  <c r="W23" i="14"/>
  <c r="AD37" i="1"/>
  <c r="U20" i="14"/>
  <c r="AB31" i="1"/>
  <c r="U17" i="14"/>
  <c r="AB25" i="1"/>
  <c r="S13" i="14"/>
  <c r="Z17" i="1"/>
  <c r="W18" i="14"/>
  <c r="AD27" i="1"/>
  <c r="U24" i="14"/>
  <c r="AB39" i="1"/>
  <c r="Y22" i="8"/>
  <c r="Y18" i="8"/>
  <c r="AA21" i="8"/>
  <c r="U22" i="14"/>
  <c r="AB35" i="1"/>
  <c r="Y20" i="8"/>
  <c r="W12" i="14"/>
  <c r="AD15" i="1"/>
  <c r="U14" i="14"/>
  <c r="AB19" i="1"/>
  <c r="Y12" i="8"/>
  <c r="W19" i="8"/>
  <c r="S21" i="14"/>
  <c r="Z33" i="1"/>
  <c r="T13" i="14"/>
  <c r="AA17" i="1"/>
  <c r="U16" i="14"/>
  <c r="AB23" i="1"/>
  <c r="Y14" i="8"/>
  <c r="T17" i="14"/>
  <c r="AA25" i="1"/>
  <c r="Y15" i="8"/>
  <c r="U19" i="14"/>
  <c r="AB29" i="1"/>
  <c r="Y17" i="8"/>
  <c r="P18" i="12"/>
  <c r="P16" i="12"/>
  <c r="O28" i="12"/>
  <c r="O18" i="12"/>
  <c r="P20" i="12"/>
  <c r="O23" i="12"/>
  <c r="P13" i="12"/>
  <c r="P11" i="12"/>
  <c r="P25" i="12"/>
  <c r="P5" i="12"/>
  <c r="O13" i="12"/>
  <c r="W44" i="3"/>
  <c r="W45" i="3"/>
  <c r="W35" i="3"/>
  <c r="W15" i="3"/>
  <c r="W6" i="3"/>
  <c r="W16" i="3"/>
  <c r="W46" i="3"/>
  <c r="W7" i="3"/>
  <c r="W18" i="3"/>
  <c r="W36" i="3"/>
  <c r="W37" i="3"/>
  <c r="W34" i="3"/>
  <c r="W38" i="3"/>
  <c r="W17" i="3"/>
  <c r="W12" i="3"/>
  <c r="W47" i="3"/>
  <c r="W43" i="3"/>
  <c r="Q5" i="12" s="1"/>
  <c r="AA16" i="8"/>
  <c r="AA10" i="8"/>
  <c r="W9" i="3"/>
  <c r="W10" i="3"/>
  <c r="W11" i="3"/>
  <c r="W5" i="3"/>
  <c r="W8" i="3"/>
  <c r="W13" i="3"/>
  <c r="W14" i="3"/>
  <c r="X30" i="3"/>
  <c r="J6" i="10" l="1"/>
  <c r="I6" i="10"/>
  <c r="J7" i="10"/>
  <c r="I7" i="10"/>
  <c r="I5" i="10"/>
  <c r="J5" i="10"/>
  <c r="X19" i="3"/>
  <c r="X20" i="3"/>
  <c r="X21" i="3"/>
  <c r="X22" i="3"/>
  <c r="X23" i="3"/>
  <c r="X24" i="3"/>
  <c r="X25" i="3"/>
  <c r="X26" i="3"/>
  <c r="W55" i="3"/>
  <c r="U8" i="14"/>
  <c r="AA3" i="1"/>
  <c r="T6" i="14"/>
  <c r="X4" i="8"/>
  <c r="X49" i="3" s="1"/>
  <c r="AB7" i="1"/>
  <c r="Y6" i="8"/>
  <c r="Y51" i="3" s="1"/>
  <c r="Y9" i="8"/>
  <c r="Y54" i="3" s="1"/>
  <c r="AB13" i="1"/>
  <c r="U11" i="14"/>
  <c r="X23" i="8"/>
  <c r="U25" i="14" s="1"/>
  <c r="AA41" i="1"/>
  <c r="T25" i="14"/>
  <c r="AA5" i="1"/>
  <c r="T7" i="14"/>
  <c r="W50" i="3"/>
  <c r="X5" i="8"/>
  <c r="W52" i="3"/>
  <c r="X7" i="8"/>
  <c r="T9" i="14"/>
  <c r="AA9" i="1"/>
  <c r="AC11" i="1"/>
  <c r="V10" i="14"/>
  <c r="Z8" i="8"/>
  <c r="Z53" i="3" s="1"/>
  <c r="V3" i="8"/>
  <c r="W4" i="3"/>
  <c r="W3" i="3" s="1"/>
  <c r="AZ30" i="3"/>
  <c r="BA28" i="3"/>
  <c r="N2" i="12"/>
  <c r="O3" i="12"/>
  <c r="O2" i="12" s="1"/>
  <c r="X35" i="3"/>
  <c r="K8" i="10"/>
  <c r="DC37" i="3" s="1"/>
  <c r="K9" i="10"/>
  <c r="DC38" i="3" s="1"/>
  <c r="Z3" i="12"/>
  <c r="Z2" i="12" s="1"/>
  <c r="AL3" i="12"/>
  <c r="AL2" i="12" s="1"/>
  <c r="M6" i="12"/>
  <c r="M16" i="12"/>
  <c r="M26" i="12"/>
  <c r="M29" i="12" s="1"/>
  <c r="M11" i="12"/>
  <c r="M21" i="12"/>
  <c r="V19" i="14"/>
  <c r="AC29" i="1"/>
  <c r="Z17" i="8"/>
  <c r="V24" i="14"/>
  <c r="AC39" i="1"/>
  <c r="Z22" i="8"/>
  <c r="V20" i="14"/>
  <c r="AC31" i="1"/>
  <c r="Z18" i="8"/>
  <c r="U13" i="14"/>
  <c r="AB17" i="1"/>
  <c r="X23" i="14"/>
  <c r="AE37" i="1"/>
  <c r="V17" i="14"/>
  <c r="AC25" i="1"/>
  <c r="Z15" i="8"/>
  <c r="V22" i="14"/>
  <c r="AC35" i="1"/>
  <c r="Z20" i="8"/>
  <c r="X18" i="14"/>
  <c r="AE27" i="1"/>
  <c r="X12" i="14"/>
  <c r="AE15" i="1"/>
  <c r="X19" i="8"/>
  <c r="T21" i="14"/>
  <c r="AA33" i="1"/>
  <c r="Y11" i="8"/>
  <c r="AB21" i="8"/>
  <c r="V16" i="14"/>
  <c r="AC23" i="1"/>
  <c r="Z14" i="8"/>
  <c r="V14" i="14"/>
  <c r="AC19" i="1"/>
  <c r="Z12" i="8"/>
  <c r="V15" i="14"/>
  <c r="AC21" i="1"/>
  <c r="Z13" i="8"/>
  <c r="Q20" i="12"/>
  <c r="Q25" i="12"/>
  <c r="Q15" i="12"/>
  <c r="P8" i="12"/>
  <c r="P6" i="12"/>
  <c r="P23" i="12"/>
  <c r="P21" i="12"/>
  <c r="Q10" i="12"/>
  <c r="P26" i="12"/>
  <c r="P29" i="12" s="1"/>
  <c r="P28" i="12"/>
  <c r="Q8" i="12"/>
  <c r="Q6" i="12"/>
  <c r="X43" i="3"/>
  <c r="X36" i="3"/>
  <c r="X18" i="3"/>
  <c r="X12" i="3"/>
  <c r="X17" i="3"/>
  <c r="X16" i="3"/>
  <c r="X46" i="3"/>
  <c r="X15" i="3"/>
  <c r="X47" i="3"/>
  <c r="X37" i="3"/>
  <c r="X45" i="3"/>
  <c r="R15" i="12" s="1"/>
  <c r="X38" i="3"/>
  <c r="X34" i="3"/>
  <c r="X44" i="3"/>
  <c r="R10" i="12" s="1"/>
  <c r="AB16" i="8"/>
  <c r="AC26" i="8"/>
  <c r="AB10" i="8"/>
  <c r="X5" i="3"/>
  <c r="X6" i="3"/>
  <c r="X10" i="3"/>
  <c r="X11" i="3"/>
  <c r="X14" i="3"/>
  <c r="X7" i="3"/>
  <c r="X8" i="3"/>
  <c r="X13" i="3"/>
  <c r="X9" i="3"/>
  <c r="Y30" i="3"/>
  <c r="Y26" i="3" l="1"/>
  <c r="Y19" i="3"/>
  <c r="Y20" i="3"/>
  <c r="Y21" i="3"/>
  <c r="Y22" i="3"/>
  <c r="Y23" i="3"/>
  <c r="Y24" i="3"/>
  <c r="Y25" i="3"/>
  <c r="U6" i="14"/>
  <c r="AB3" i="1"/>
  <c r="Y4" i="8"/>
  <c r="Y49" i="3" s="1"/>
  <c r="AC13" i="1"/>
  <c r="Z9" i="8"/>
  <c r="Z54" i="3" s="1"/>
  <c r="V11" i="14"/>
  <c r="AC7" i="1"/>
  <c r="Z6" i="8"/>
  <c r="Z51" i="3" s="1"/>
  <c r="V8" i="14"/>
  <c r="AB41" i="1"/>
  <c r="X55" i="3"/>
  <c r="Y23" i="8"/>
  <c r="X50" i="3"/>
  <c r="AB5" i="1"/>
  <c r="Y5" i="8"/>
  <c r="U7" i="14"/>
  <c r="X52" i="3"/>
  <c r="U9" i="14"/>
  <c r="AB9" i="1"/>
  <c r="Y7" i="8"/>
  <c r="AA8" i="8"/>
  <c r="AA53" i="3" s="1"/>
  <c r="W10" i="14"/>
  <c r="AD11" i="1"/>
  <c r="W3" i="8"/>
  <c r="X4" i="3"/>
  <c r="X3" i="3" s="1"/>
  <c r="BA30" i="3"/>
  <c r="BB28" i="3"/>
  <c r="K6" i="10"/>
  <c r="DC35" i="3" s="1"/>
  <c r="K5" i="10"/>
  <c r="DC34" i="3" s="1"/>
  <c r="K7" i="10"/>
  <c r="DC36" i="3" s="1"/>
  <c r="AM3" i="12"/>
  <c r="AM2" i="12" s="1"/>
  <c r="AA3" i="12"/>
  <c r="AA2" i="12" s="1"/>
  <c r="N26" i="12"/>
  <c r="N29" i="12" s="1"/>
  <c r="N21" i="12"/>
  <c r="N11" i="12"/>
  <c r="N6" i="12"/>
  <c r="N16" i="12"/>
  <c r="O6" i="12"/>
  <c r="O16" i="12"/>
  <c r="O21" i="12"/>
  <c r="O26" i="12"/>
  <c r="O29" i="12" s="1"/>
  <c r="O11" i="12"/>
  <c r="W17" i="14"/>
  <c r="AD25" i="1"/>
  <c r="AA15" i="8"/>
  <c r="AB15" i="8" s="1"/>
  <c r="Y12" i="14"/>
  <c r="AF15" i="1"/>
  <c r="Y18" i="14"/>
  <c r="AF27" i="1"/>
  <c r="Y19" i="8"/>
  <c r="U21" i="14"/>
  <c r="AB33" i="1"/>
  <c r="V13" i="14"/>
  <c r="AC17" i="1"/>
  <c r="Z11" i="8"/>
  <c r="W19" i="14"/>
  <c r="AD29" i="1"/>
  <c r="AA17" i="8"/>
  <c r="W15" i="14"/>
  <c r="AD21" i="1"/>
  <c r="AA13" i="8"/>
  <c r="W16" i="14"/>
  <c r="AD23" i="1"/>
  <c r="AA14" i="8"/>
  <c r="W24" i="14"/>
  <c r="AD39" i="1"/>
  <c r="AA22" i="8"/>
  <c r="W22" i="14"/>
  <c r="AD35" i="1"/>
  <c r="AA20" i="8"/>
  <c r="W20" i="14"/>
  <c r="AD31" i="1"/>
  <c r="AA18" i="8"/>
  <c r="W14" i="14"/>
  <c r="AD19" i="1"/>
  <c r="AA12" i="8"/>
  <c r="Y23" i="14"/>
  <c r="AF37" i="1"/>
  <c r="R25" i="12"/>
  <c r="Q18" i="12"/>
  <c r="Q16" i="12"/>
  <c r="R13" i="12"/>
  <c r="R11" i="12"/>
  <c r="Q28" i="12"/>
  <c r="Q26" i="12"/>
  <c r="Q29" i="12" s="1"/>
  <c r="R20" i="12"/>
  <c r="Q11" i="12"/>
  <c r="Q13" i="12"/>
  <c r="Q23" i="12"/>
  <c r="Q21" i="12"/>
  <c r="R18" i="12"/>
  <c r="R16" i="12"/>
  <c r="R5" i="12"/>
  <c r="Y44" i="3"/>
  <c r="Y45" i="3"/>
  <c r="Y34" i="3"/>
  <c r="Y37" i="3"/>
  <c r="Y12" i="3"/>
  <c r="Y17" i="3"/>
  <c r="Y15" i="3"/>
  <c r="Y47" i="3"/>
  <c r="Y46" i="3"/>
  <c r="Y43" i="3"/>
  <c r="Y18" i="3"/>
  <c r="Y36" i="3"/>
  <c r="Y16" i="3"/>
  <c r="Y38" i="3"/>
  <c r="Y35" i="3"/>
  <c r="AC21" i="8"/>
  <c r="AC16" i="8"/>
  <c r="AD26" i="8"/>
  <c r="AC10" i="8"/>
  <c r="Y7" i="3"/>
  <c r="Y13" i="3"/>
  <c r="Y5" i="3"/>
  <c r="Y9" i="3"/>
  <c r="Y14" i="3"/>
  <c r="Y6" i="3"/>
  <c r="Y10" i="3"/>
  <c r="Y8" i="3"/>
  <c r="Y11" i="3"/>
  <c r="Z30" i="3"/>
  <c r="BV29" i="12" l="1"/>
  <c r="DC47" i="3" s="1"/>
  <c r="DC39" i="3"/>
  <c r="Z19" i="3"/>
  <c r="Z20" i="3"/>
  <c r="Z21" i="3"/>
  <c r="Z22" i="3"/>
  <c r="Z23" i="3"/>
  <c r="Z24" i="3"/>
  <c r="Z25" i="3"/>
  <c r="Z26" i="3"/>
  <c r="Y55" i="3"/>
  <c r="W8" i="14"/>
  <c r="V6" i="14"/>
  <c r="Z4" i="8"/>
  <c r="Z49" i="3" s="1"/>
  <c r="AC3" i="1"/>
  <c r="AD7" i="1"/>
  <c r="W11" i="14"/>
  <c r="AA6" i="8"/>
  <c r="AA51" i="3" s="1"/>
  <c r="AA9" i="8"/>
  <c r="AE13" i="1" s="1"/>
  <c r="AD13" i="1"/>
  <c r="AC41" i="1"/>
  <c r="V25" i="14"/>
  <c r="Z23" i="8"/>
  <c r="AA23" i="8" s="1"/>
  <c r="Z5" i="8"/>
  <c r="Y50" i="3"/>
  <c r="V7" i="14"/>
  <c r="AC5" i="1"/>
  <c r="Y52" i="3"/>
  <c r="AC9" i="1"/>
  <c r="Z7" i="8"/>
  <c r="V9" i="14"/>
  <c r="AB8" i="8"/>
  <c r="AB53" i="3" s="1"/>
  <c r="AE11" i="1"/>
  <c r="X10" i="14"/>
  <c r="Y4" i="3"/>
  <c r="Y3" i="3" s="1"/>
  <c r="X3" i="8"/>
  <c r="BB30" i="3"/>
  <c r="BC28" i="3"/>
  <c r="K10" i="10"/>
  <c r="Z19" i="8"/>
  <c r="V21" i="14"/>
  <c r="AC33" i="1"/>
  <c r="Z18" i="14"/>
  <c r="AG27" i="1"/>
  <c r="X16" i="14"/>
  <c r="AE23" i="1"/>
  <c r="AB14" i="8"/>
  <c r="Y17" i="14"/>
  <c r="AF25" i="1"/>
  <c r="AB22" i="8"/>
  <c r="X24" i="14"/>
  <c r="AE39" i="1"/>
  <c r="X19" i="14"/>
  <c r="AE29" i="1"/>
  <c r="AB17" i="8"/>
  <c r="X14" i="14"/>
  <c r="AE19" i="1"/>
  <c r="X15" i="14"/>
  <c r="AE21" i="1"/>
  <c r="AB13" i="8"/>
  <c r="X17" i="14"/>
  <c r="AE25" i="1"/>
  <c r="AB12" i="8"/>
  <c r="X22" i="14"/>
  <c r="AE35" i="1"/>
  <c r="AB20" i="8"/>
  <c r="Z12" i="14"/>
  <c r="AG15" i="1"/>
  <c r="W13" i="14"/>
  <c r="AD17" i="1"/>
  <c r="AB18" i="8"/>
  <c r="X20" i="14"/>
  <c r="AE31" i="1"/>
  <c r="Z23" i="14"/>
  <c r="AG37" i="1"/>
  <c r="AC15" i="8"/>
  <c r="AD15" i="8" s="1"/>
  <c r="AA11" i="8"/>
  <c r="AB11" i="8" s="1"/>
  <c r="R23" i="12"/>
  <c r="R21" i="12"/>
  <c r="S5" i="12"/>
  <c r="R8" i="12"/>
  <c r="R6" i="12"/>
  <c r="S20" i="12"/>
  <c r="S10" i="12"/>
  <c r="R28" i="12"/>
  <c r="R26" i="12"/>
  <c r="R29" i="12" s="1"/>
  <c r="S25" i="12"/>
  <c r="S15" i="12"/>
  <c r="AD16" i="8"/>
  <c r="Z35" i="3"/>
  <c r="Z17" i="3"/>
  <c r="Z18" i="3"/>
  <c r="Z43" i="3"/>
  <c r="Z7" i="3"/>
  <c r="Z16" i="3"/>
  <c r="Z46" i="3"/>
  <c r="Z37" i="3"/>
  <c r="Z47" i="3"/>
  <c r="Z34" i="3"/>
  <c r="Z6" i="3"/>
  <c r="Z36" i="3"/>
  <c r="Z15" i="3"/>
  <c r="Z38" i="3"/>
  <c r="Z44" i="3"/>
  <c r="T10" i="12" s="1"/>
  <c r="Z45" i="3"/>
  <c r="Z13" i="3"/>
  <c r="AD21" i="8"/>
  <c r="AE26" i="8"/>
  <c r="AD10" i="8"/>
  <c r="Z14" i="3"/>
  <c r="Z10" i="3"/>
  <c r="Z9" i="3"/>
  <c r="Z12" i="3"/>
  <c r="Z11" i="3"/>
  <c r="Z8" i="3"/>
  <c r="Z5" i="3"/>
  <c r="AA30" i="3"/>
  <c r="AA19" i="3" l="1"/>
  <c r="AA20" i="3"/>
  <c r="AA21" i="3"/>
  <c r="AA22" i="3"/>
  <c r="AA23" i="3"/>
  <c r="AA24" i="3"/>
  <c r="AA25" i="3"/>
  <c r="AA26" i="3"/>
  <c r="AA4" i="8"/>
  <c r="AA49" i="3" s="1"/>
  <c r="AA54" i="3"/>
  <c r="W6" i="14"/>
  <c r="AD3" i="1"/>
  <c r="X11" i="14"/>
  <c r="AB6" i="8"/>
  <c r="AB51" i="3" s="1"/>
  <c r="AE7" i="1"/>
  <c r="X8" i="14"/>
  <c r="Z55" i="3"/>
  <c r="W25" i="14"/>
  <c r="AB9" i="8"/>
  <c r="AB54" i="3" s="1"/>
  <c r="AD41" i="1"/>
  <c r="AB23" i="8"/>
  <c r="AF41" i="1" s="1"/>
  <c r="AE41" i="1"/>
  <c r="X25" i="14"/>
  <c r="AD5" i="1"/>
  <c r="W7" i="14"/>
  <c r="AA5" i="8"/>
  <c r="Z50" i="3"/>
  <c r="Z52" i="3"/>
  <c r="W9" i="14"/>
  <c r="AD9" i="1"/>
  <c r="AA7" i="8"/>
  <c r="AC8" i="8"/>
  <c r="AC53" i="3" s="1"/>
  <c r="AF11" i="1"/>
  <c r="Y10" i="14"/>
  <c r="Z4" i="3"/>
  <c r="Z3" i="3" s="1"/>
  <c r="Y3" i="8"/>
  <c r="BC30" i="3"/>
  <c r="BD28" i="3"/>
  <c r="Y20" i="14"/>
  <c r="AF31" i="1"/>
  <c r="Z17" i="14"/>
  <c r="AG25" i="1"/>
  <c r="Y13" i="14"/>
  <c r="AF17" i="1"/>
  <c r="Y22" i="14"/>
  <c r="AF35" i="1"/>
  <c r="AA18" i="14"/>
  <c r="AH27" i="1"/>
  <c r="AE21" i="8"/>
  <c r="AA23" i="14"/>
  <c r="AH37" i="1"/>
  <c r="Y19" i="14"/>
  <c r="AF29" i="1"/>
  <c r="AC17" i="8"/>
  <c r="Y16" i="14"/>
  <c r="AF23" i="1"/>
  <c r="AC14" i="8"/>
  <c r="Y15" i="14"/>
  <c r="AF21" i="1"/>
  <c r="AC13" i="8"/>
  <c r="Y14" i="14"/>
  <c r="AF19" i="1"/>
  <c r="AC12" i="8"/>
  <c r="AA17" i="14"/>
  <c r="AH25" i="1"/>
  <c r="X13" i="14"/>
  <c r="AE17" i="1"/>
  <c r="AC11" i="8"/>
  <c r="W21" i="14"/>
  <c r="AD33" i="1"/>
  <c r="AC20" i="8"/>
  <c r="Y24" i="14"/>
  <c r="AF39" i="1"/>
  <c r="AC22" i="8"/>
  <c r="AA12" i="14"/>
  <c r="AH15" i="1"/>
  <c r="AA19" i="8"/>
  <c r="AC18" i="8"/>
  <c r="S28" i="12"/>
  <c r="S26" i="12"/>
  <c r="S29" i="12" s="1"/>
  <c r="S13" i="12"/>
  <c r="S11" i="12"/>
  <c r="T15" i="12"/>
  <c r="S18" i="12"/>
  <c r="S16" i="12"/>
  <c r="T13" i="12"/>
  <c r="T11" i="12"/>
  <c r="S8" i="12"/>
  <c r="S6" i="12"/>
  <c r="T25" i="12"/>
  <c r="T5" i="12"/>
  <c r="S23" i="12"/>
  <c r="S21" i="12"/>
  <c r="T20" i="12"/>
  <c r="AA44" i="3"/>
  <c r="AA34" i="3"/>
  <c r="AA7" i="3"/>
  <c r="AA16" i="3"/>
  <c r="AA15" i="3"/>
  <c r="AA47" i="3"/>
  <c r="AA37" i="3"/>
  <c r="AA43" i="3"/>
  <c r="AA38" i="3"/>
  <c r="AA46" i="3"/>
  <c r="AA18" i="3"/>
  <c r="AA5" i="3"/>
  <c r="AA11" i="3"/>
  <c r="AA17" i="3"/>
  <c r="AA36" i="3"/>
  <c r="AA35" i="3"/>
  <c r="AA45" i="3"/>
  <c r="AA9" i="3"/>
  <c r="AA10" i="3"/>
  <c r="AE15" i="8"/>
  <c r="AE16" i="8"/>
  <c r="AF26" i="8"/>
  <c r="AE10" i="8"/>
  <c r="AA14" i="3"/>
  <c r="AA13" i="3"/>
  <c r="AA8" i="3"/>
  <c r="AA6" i="3"/>
  <c r="AA12" i="3"/>
  <c r="AB30" i="3"/>
  <c r="AB19" i="3" l="1"/>
  <c r="AB20" i="3"/>
  <c r="AB21" i="3"/>
  <c r="AB22" i="3"/>
  <c r="AB23" i="3"/>
  <c r="AB24" i="3"/>
  <c r="AB25" i="3"/>
  <c r="AB26" i="3"/>
  <c r="AA55" i="3"/>
  <c r="AB4" i="8"/>
  <c r="AB49" i="3" s="1"/>
  <c r="X6" i="14"/>
  <c r="AE3" i="1"/>
  <c r="AF7" i="1"/>
  <c r="AF13" i="1"/>
  <c r="AC6" i="8"/>
  <c r="AC51" i="3" s="1"/>
  <c r="Y8" i="14"/>
  <c r="Y11" i="14"/>
  <c r="Y25" i="14"/>
  <c r="AC9" i="8"/>
  <c r="AD9" i="8" s="1"/>
  <c r="AA11" i="14" s="1"/>
  <c r="AC23" i="8"/>
  <c r="AG41" i="1" s="1"/>
  <c r="AB5" i="8"/>
  <c r="AC5" i="8" s="1"/>
  <c r="X7" i="14"/>
  <c r="AE5" i="1"/>
  <c r="AA50" i="3"/>
  <c r="AA52" i="3"/>
  <c r="X9" i="14"/>
  <c r="AE9" i="1"/>
  <c r="AB7" i="8"/>
  <c r="Z10" i="14"/>
  <c r="AG11" i="1"/>
  <c r="AD8" i="8"/>
  <c r="AD53" i="3" s="1"/>
  <c r="Z3" i="8"/>
  <c r="AA4" i="3"/>
  <c r="AA3" i="3" s="1"/>
  <c r="BD30" i="3"/>
  <c r="BE28" i="3"/>
  <c r="BE30" i="3" s="1"/>
  <c r="Z13" i="14"/>
  <c r="AG17" i="1"/>
  <c r="AD11" i="8"/>
  <c r="Z16" i="14"/>
  <c r="AG23" i="1"/>
  <c r="AD14" i="8"/>
  <c r="Z20" i="14"/>
  <c r="AG31" i="1"/>
  <c r="Z24" i="14"/>
  <c r="AG39" i="1"/>
  <c r="Z19" i="14"/>
  <c r="AG29" i="1"/>
  <c r="AD17" i="8"/>
  <c r="AB23" i="14"/>
  <c r="AI37" i="1"/>
  <c r="AD18" i="8"/>
  <c r="Z15" i="14"/>
  <c r="AG21" i="1"/>
  <c r="AB18" i="14"/>
  <c r="AI27" i="1"/>
  <c r="AD13" i="8"/>
  <c r="AD22" i="8"/>
  <c r="AB17" i="14"/>
  <c r="AI25" i="1"/>
  <c r="X21" i="14"/>
  <c r="AE33" i="1"/>
  <c r="AB19" i="8"/>
  <c r="Z22" i="14"/>
  <c r="AG35" i="1"/>
  <c r="AD20" i="8"/>
  <c r="Z14" i="14"/>
  <c r="AG19" i="1"/>
  <c r="AD12" i="8"/>
  <c r="AB12" i="14"/>
  <c r="AI15" i="1"/>
  <c r="U15" i="12"/>
  <c r="U25" i="12"/>
  <c r="U20" i="12"/>
  <c r="T28" i="12"/>
  <c r="T26" i="12"/>
  <c r="T29" i="12" s="1"/>
  <c r="T23" i="12"/>
  <c r="T21" i="12"/>
  <c r="T8" i="12"/>
  <c r="T6" i="12"/>
  <c r="U5" i="12"/>
  <c r="U10" i="12"/>
  <c r="T18" i="12"/>
  <c r="T16" i="12"/>
  <c r="AB34" i="3"/>
  <c r="AB35" i="3"/>
  <c r="AB18" i="3"/>
  <c r="AB47" i="3"/>
  <c r="AB15" i="3"/>
  <c r="AB38" i="3"/>
  <c r="AB16" i="3"/>
  <c r="AB17" i="3"/>
  <c r="AB46" i="3"/>
  <c r="V20" i="12" s="1"/>
  <c r="AB43" i="3"/>
  <c r="AB7" i="3"/>
  <c r="AB36" i="3"/>
  <c r="AB37" i="3"/>
  <c r="AB45" i="3"/>
  <c r="V15" i="12" s="1"/>
  <c r="AB44" i="3"/>
  <c r="V10" i="12" s="1"/>
  <c r="AF21" i="8"/>
  <c r="AF16" i="8"/>
  <c r="AF15" i="8"/>
  <c r="AF10" i="8"/>
  <c r="AB12" i="3"/>
  <c r="AB8" i="3"/>
  <c r="AB11" i="3"/>
  <c r="AB13" i="3"/>
  <c r="AB14" i="3"/>
  <c r="AB9" i="3"/>
  <c r="AB5" i="3"/>
  <c r="AB6" i="3"/>
  <c r="AB10" i="3"/>
  <c r="AC30" i="3"/>
  <c r="AC25" i="3" l="1"/>
  <c r="AC26" i="3"/>
  <c r="AC21" i="3"/>
  <c r="AC22" i="3"/>
  <c r="AC24" i="3"/>
  <c r="AC19" i="3"/>
  <c r="AC20" i="3"/>
  <c r="AC23" i="3"/>
  <c r="AB55" i="3"/>
  <c r="AC4" i="8"/>
  <c r="AC49" i="3" s="1"/>
  <c r="AF3" i="1"/>
  <c r="Y6" i="14"/>
  <c r="AD6" i="8"/>
  <c r="AD51" i="3" s="1"/>
  <c r="AG7" i="1"/>
  <c r="AD23" i="8"/>
  <c r="AE23" i="8" s="1"/>
  <c r="AF23" i="8" s="1"/>
  <c r="AC25" i="14" s="1"/>
  <c r="AG13" i="1"/>
  <c r="Z11" i="14"/>
  <c r="Z8" i="14"/>
  <c r="AC54" i="3"/>
  <c r="AD54" i="3"/>
  <c r="AH13" i="1"/>
  <c r="AE9" i="8"/>
  <c r="AE54" i="3" s="1"/>
  <c r="Z25" i="14"/>
  <c r="AC50" i="3"/>
  <c r="AG5" i="1"/>
  <c r="Z7" i="14"/>
  <c r="AB50" i="3"/>
  <c r="Y7" i="14"/>
  <c r="AF5" i="1"/>
  <c r="AD5" i="8"/>
  <c r="AB52" i="3"/>
  <c r="AC7" i="8"/>
  <c r="AF9" i="1"/>
  <c r="Y9" i="14"/>
  <c r="AE8" i="8"/>
  <c r="AE53" i="3" s="1"/>
  <c r="AA10" i="14"/>
  <c r="AH11" i="1"/>
  <c r="AB4" i="3"/>
  <c r="AB3" i="3" s="1"/>
  <c r="AA3" i="8"/>
  <c r="AC35" i="3"/>
  <c r="AC18" i="14"/>
  <c r="AJ27" i="1"/>
  <c r="AA22" i="14"/>
  <c r="AH35" i="1"/>
  <c r="AE20" i="8"/>
  <c r="AF20" i="8" s="1"/>
  <c r="AG20" i="8" s="1"/>
  <c r="AA15" i="14"/>
  <c r="AH21" i="1"/>
  <c r="AA16" i="14"/>
  <c r="AH23" i="1"/>
  <c r="AC12" i="14"/>
  <c r="AJ15" i="1"/>
  <c r="AE14" i="8"/>
  <c r="AE13" i="8"/>
  <c r="Y21" i="14"/>
  <c r="AF33" i="1"/>
  <c r="AC17" i="14"/>
  <c r="AJ25" i="1"/>
  <c r="AA14" i="14"/>
  <c r="AH19" i="1"/>
  <c r="AA19" i="14"/>
  <c r="AH29" i="1"/>
  <c r="AE17" i="8"/>
  <c r="AA24" i="14"/>
  <c r="AH39" i="1"/>
  <c r="AE22" i="8"/>
  <c r="AF22" i="8" s="1"/>
  <c r="AG22" i="8" s="1"/>
  <c r="AA20" i="14"/>
  <c r="AH31" i="1"/>
  <c r="AE18" i="8"/>
  <c r="AA13" i="14"/>
  <c r="AH17" i="1"/>
  <c r="AE11" i="8"/>
  <c r="AE12" i="8"/>
  <c r="AC23" i="14"/>
  <c r="AJ37" i="1"/>
  <c r="AC19" i="8"/>
  <c r="AD19" i="8" s="1"/>
  <c r="U28" i="12"/>
  <c r="U26" i="12"/>
  <c r="U29" i="12" s="1"/>
  <c r="V18" i="12"/>
  <c r="V16" i="12"/>
  <c r="V5" i="12"/>
  <c r="U23" i="12"/>
  <c r="U21" i="12"/>
  <c r="V25" i="12"/>
  <c r="U13" i="12"/>
  <c r="U11" i="12"/>
  <c r="V13" i="12"/>
  <c r="V11" i="12"/>
  <c r="V23" i="12"/>
  <c r="V21" i="12"/>
  <c r="U8" i="12"/>
  <c r="U6" i="12"/>
  <c r="U18" i="12"/>
  <c r="U16" i="12"/>
  <c r="AC44" i="3"/>
  <c r="AC45" i="3"/>
  <c r="AC46" i="3"/>
  <c r="AC38" i="3"/>
  <c r="AC37" i="3"/>
  <c r="AC36" i="3"/>
  <c r="AC15" i="3"/>
  <c r="AC16" i="3"/>
  <c r="AC47" i="3"/>
  <c r="AC17" i="3"/>
  <c r="AC13" i="3"/>
  <c r="AC43" i="3"/>
  <c r="AC18" i="3"/>
  <c r="AC34" i="3"/>
  <c r="AG15" i="8"/>
  <c r="AG16" i="8"/>
  <c r="AG21" i="8"/>
  <c r="AH26" i="8"/>
  <c r="AG10" i="8"/>
  <c r="AC10" i="3"/>
  <c r="AC9" i="3"/>
  <c r="AC6" i="3"/>
  <c r="AC12" i="3"/>
  <c r="AC7" i="3"/>
  <c r="AC14" i="3"/>
  <c r="AC8" i="3"/>
  <c r="AC5" i="3"/>
  <c r="AC11" i="3"/>
  <c r="AD30" i="3"/>
  <c r="AD19" i="3" l="1"/>
  <c r="AD20" i="3"/>
  <c r="AD21" i="3"/>
  <c r="AD22" i="3"/>
  <c r="AD23" i="3"/>
  <c r="AD24" i="3"/>
  <c r="AD25" i="3"/>
  <c r="AD26" i="3"/>
  <c r="AC55" i="3"/>
  <c r="AG3" i="1"/>
  <c r="AD4" i="8"/>
  <c r="AD49" i="3" s="1"/>
  <c r="Z6" i="14"/>
  <c r="AH7" i="1"/>
  <c r="AA8" i="14"/>
  <c r="AE6" i="8"/>
  <c r="AE51" i="3" s="1"/>
  <c r="AA25" i="14"/>
  <c r="AB25" i="14"/>
  <c r="AJ41" i="1"/>
  <c r="AG23" i="8"/>
  <c r="AD25" i="14" s="1"/>
  <c r="AI41" i="1"/>
  <c r="AH41" i="1"/>
  <c r="AF9" i="8"/>
  <c r="AF54" i="3" s="1"/>
  <c r="AI13" i="1"/>
  <c r="AB11" i="14"/>
  <c r="AD50" i="3"/>
  <c r="AA7" i="14"/>
  <c r="AH5" i="1"/>
  <c r="AE5" i="8"/>
  <c r="AF5" i="8" s="1"/>
  <c r="AJ5" i="1" s="1"/>
  <c r="AC52" i="3"/>
  <c r="Z9" i="14"/>
  <c r="AG9" i="1"/>
  <c r="AD7" i="8"/>
  <c r="AF8" i="8"/>
  <c r="AF53" i="3" s="1"/>
  <c r="AI11" i="1"/>
  <c r="AB10" i="14"/>
  <c r="AB3" i="8"/>
  <c r="AC4" i="3"/>
  <c r="AC3" i="3" s="1"/>
  <c r="AA21" i="14"/>
  <c r="AH33" i="1"/>
  <c r="AD22" i="14"/>
  <c r="AK35" i="1"/>
  <c r="AB13" i="14"/>
  <c r="AI17" i="1"/>
  <c r="AF11" i="8"/>
  <c r="AB24" i="14"/>
  <c r="AI39" i="1"/>
  <c r="AB15" i="14"/>
  <c r="AI21" i="1"/>
  <c r="AF13" i="8"/>
  <c r="AB22" i="14"/>
  <c r="AI35" i="1"/>
  <c r="AD18" i="14"/>
  <c r="AK27" i="1"/>
  <c r="AZ27" i="1" s="1"/>
  <c r="AC24" i="14"/>
  <c r="AJ39" i="1"/>
  <c r="AC22" i="14"/>
  <c r="AJ35" i="1"/>
  <c r="AB14" i="14"/>
  <c r="AI19" i="1"/>
  <c r="AF12" i="8"/>
  <c r="AD17" i="14"/>
  <c r="AK25" i="1"/>
  <c r="AZ25" i="1" s="1"/>
  <c r="AB20" i="14"/>
  <c r="AI31" i="1"/>
  <c r="AF18" i="8"/>
  <c r="AB19" i="14"/>
  <c r="AI29" i="1"/>
  <c r="AF17" i="8"/>
  <c r="AD12" i="14"/>
  <c r="AK15" i="1"/>
  <c r="AZ15" i="1" s="1"/>
  <c r="AB16" i="14"/>
  <c r="AI23" i="1"/>
  <c r="AF14" i="8"/>
  <c r="AG14" i="8" s="1"/>
  <c r="AH14" i="8" s="1"/>
  <c r="AH21" i="8"/>
  <c r="AD23" i="14"/>
  <c r="AK37" i="1"/>
  <c r="AZ37" i="1" s="1"/>
  <c r="AD24" i="14"/>
  <c r="AK39" i="1"/>
  <c r="Z21" i="14"/>
  <c r="AG33" i="1"/>
  <c r="AE19" i="8"/>
  <c r="AF19" i="8" s="1"/>
  <c r="W25" i="12"/>
  <c r="W20" i="12"/>
  <c r="W15" i="12"/>
  <c r="V8" i="12"/>
  <c r="V6" i="12"/>
  <c r="V28" i="12"/>
  <c r="V26" i="12"/>
  <c r="V29" i="12" s="1"/>
  <c r="W5" i="12"/>
  <c r="W10" i="12"/>
  <c r="AD34" i="3"/>
  <c r="AD18" i="3"/>
  <c r="AD17" i="3"/>
  <c r="AD13" i="3"/>
  <c r="AD44" i="3"/>
  <c r="AD37" i="3"/>
  <c r="AD36" i="3"/>
  <c r="AD45" i="3"/>
  <c r="AD43" i="3"/>
  <c r="X5" i="12" s="1"/>
  <c r="AD38" i="3"/>
  <c r="AD47" i="3"/>
  <c r="AD16" i="3"/>
  <c r="AD15" i="3"/>
  <c r="AD5" i="3"/>
  <c r="AD46" i="3"/>
  <c r="AD35" i="3"/>
  <c r="AH16" i="8"/>
  <c r="AH20" i="8"/>
  <c r="AH15" i="8"/>
  <c r="AH22" i="8"/>
  <c r="AI26" i="8"/>
  <c r="AH10" i="8"/>
  <c r="AD8" i="3"/>
  <c r="AD11" i="3"/>
  <c r="AD10" i="3"/>
  <c r="AD14" i="3"/>
  <c r="AD12" i="3"/>
  <c r="AD9" i="3"/>
  <c r="AD6" i="3"/>
  <c r="AD7" i="3"/>
  <c r="AE30" i="3"/>
  <c r="AE25" i="3" l="1"/>
  <c r="AE19" i="3"/>
  <c r="AE20" i="3"/>
  <c r="AE21" i="3"/>
  <c r="AE22" i="3"/>
  <c r="AE23" i="3"/>
  <c r="AE24" i="3"/>
  <c r="AE26" i="3"/>
  <c r="AD55" i="3"/>
  <c r="AE4" i="8"/>
  <c r="AA6" i="14"/>
  <c r="AH3" i="1"/>
  <c r="AF6" i="8"/>
  <c r="AF51" i="3" s="1"/>
  <c r="AI7" i="1"/>
  <c r="AB8" i="14"/>
  <c r="AH23" i="8"/>
  <c r="AK41" i="1"/>
  <c r="AZ41" i="1" s="1"/>
  <c r="AC11" i="14"/>
  <c r="AJ13" i="1"/>
  <c r="AG9" i="8"/>
  <c r="AG54" i="3" s="1"/>
  <c r="AF50" i="3"/>
  <c r="AC7" i="14"/>
  <c r="AE50" i="3"/>
  <c r="AI5" i="1"/>
  <c r="AB7" i="14"/>
  <c r="AG5" i="8"/>
  <c r="AH5" i="8" s="1"/>
  <c r="AD52" i="3"/>
  <c r="AA9" i="14"/>
  <c r="AH9" i="1"/>
  <c r="AE7" i="8"/>
  <c r="AJ11" i="1"/>
  <c r="AG8" i="8"/>
  <c r="AG53" i="3" s="1"/>
  <c r="AC10" i="14"/>
  <c r="AD4" i="3"/>
  <c r="AD3" i="3" s="1"/>
  <c r="AC3" i="8"/>
  <c r="AE16" i="14"/>
  <c r="AL23" i="1"/>
  <c r="AC21" i="14"/>
  <c r="AJ33" i="1"/>
  <c r="AE12" i="14"/>
  <c r="AL15" i="1"/>
  <c r="AC14" i="14"/>
  <c r="AJ19" i="1"/>
  <c r="AC20" i="14"/>
  <c r="AJ31" i="1"/>
  <c r="AG18" i="8"/>
  <c r="AC15" i="14"/>
  <c r="AJ21" i="1"/>
  <c r="AG13" i="8"/>
  <c r="AZ35" i="1"/>
  <c r="AE23" i="14"/>
  <c r="AL37" i="1"/>
  <c r="AE18" i="14"/>
  <c r="AL27" i="1"/>
  <c r="AB21" i="14"/>
  <c r="AI33" i="1"/>
  <c r="AC16" i="14"/>
  <c r="AJ23" i="1"/>
  <c r="AG12" i="8"/>
  <c r="AE24" i="14"/>
  <c r="AL39" i="1"/>
  <c r="AE17" i="14"/>
  <c r="AL25" i="1"/>
  <c r="AG19" i="8"/>
  <c r="AH19" i="8" s="1"/>
  <c r="AZ39" i="1"/>
  <c r="AD16" i="14"/>
  <c r="AK23" i="1"/>
  <c r="AE22" i="14"/>
  <c r="AL35" i="1"/>
  <c r="AC19" i="14"/>
  <c r="AJ29" i="1"/>
  <c r="AG17" i="8"/>
  <c r="AC13" i="14"/>
  <c r="AJ17" i="1"/>
  <c r="AG11" i="8"/>
  <c r="X10" i="12"/>
  <c r="W23" i="12"/>
  <c r="W21" i="12"/>
  <c r="X15" i="12"/>
  <c r="AE18" i="3"/>
  <c r="X25" i="12"/>
  <c r="W13" i="12"/>
  <c r="W11" i="12"/>
  <c r="X20" i="12"/>
  <c r="W16" i="12"/>
  <c r="W18" i="12"/>
  <c r="W26" i="12"/>
  <c r="W29" i="12" s="1"/>
  <c r="W28" i="12"/>
  <c r="W8" i="12"/>
  <c r="W6" i="12"/>
  <c r="X8" i="12"/>
  <c r="X6" i="12"/>
  <c r="AE43" i="3"/>
  <c r="AE35" i="3"/>
  <c r="AE15" i="3"/>
  <c r="AE16" i="3"/>
  <c r="AE45" i="3"/>
  <c r="AE36" i="3"/>
  <c r="AE37" i="3"/>
  <c r="AE13" i="3"/>
  <c r="AE17" i="3"/>
  <c r="AE47" i="3"/>
  <c r="AE44" i="3"/>
  <c r="AE46" i="3"/>
  <c r="AE38" i="3"/>
  <c r="AE34" i="3"/>
  <c r="AI15" i="8"/>
  <c r="AI16" i="8"/>
  <c r="AI22" i="8"/>
  <c r="AI21" i="8"/>
  <c r="AI20" i="8"/>
  <c r="AI14" i="8"/>
  <c r="AI10" i="8"/>
  <c r="AJ26" i="8"/>
  <c r="AE6" i="3"/>
  <c r="AE10" i="3"/>
  <c r="AE11" i="3"/>
  <c r="AE14" i="3"/>
  <c r="AE9" i="3"/>
  <c r="AE12" i="3"/>
  <c r="AE5" i="3"/>
  <c r="AE7" i="3"/>
  <c r="AE8" i="3"/>
  <c r="AF30" i="3"/>
  <c r="AF19" i="3" l="1"/>
  <c r="AF20" i="3"/>
  <c r="AF21" i="3"/>
  <c r="AF22" i="3"/>
  <c r="AF23" i="3"/>
  <c r="AF24" i="3"/>
  <c r="AF25" i="3"/>
  <c r="AF26" i="3"/>
  <c r="AE49" i="3"/>
  <c r="AE55" i="3"/>
  <c r="AB6" i="14"/>
  <c r="AI23" i="8"/>
  <c r="AF25" i="14" s="1"/>
  <c r="AI3" i="1"/>
  <c r="AF4" i="8"/>
  <c r="AC6" i="14" s="1"/>
  <c r="AG6" i="8"/>
  <c r="AG51" i="3" s="1"/>
  <c r="AJ7" i="1"/>
  <c r="AC8" i="14"/>
  <c r="AL41" i="1"/>
  <c r="AE25" i="14"/>
  <c r="AK13" i="1"/>
  <c r="AZ13" i="1" s="1"/>
  <c r="AD11" i="14"/>
  <c r="AH9" i="8"/>
  <c r="AH54" i="3" s="1"/>
  <c r="AH50" i="3"/>
  <c r="AE7" i="14"/>
  <c r="AL5" i="1"/>
  <c r="AI5" i="8"/>
  <c r="AI50" i="3" s="1"/>
  <c r="AG50" i="3"/>
  <c r="AD7" i="14"/>
  <c r="AK5" i="1"/>
  <c r="AZ5" i="1" s="1"/>
  <c r="AE52" i="3"/>
  <c r="AF7" i="8"/>
  <c r="AB9" i="14"/>
  <c r="AI9" i="1"/>
  <c r="AH8" i="8"/>
  <c r="AH53" i="3" s="1"/>
  <c r="AD10" i="14"/>
  <c r="AK11" i="1"/>
  <c r="AZ11" i="1" s="1"/>
  <c r="AE4" i="3"/>
  <c r="AE3" i="3" s="1"/>
  <c r="AD3" i="8"/>
  <c r="AZ23" i="1"/>
  <c r="AF18" i="3"/>
  <c r="AE21" i="14"/>
  <c r="AL33" i="1"/>
  <c r="AI19" i="8"/>
  <c r="AJ19" i="8" s="1"/>
  <c r="AF17" i="14"/>
  <c r="AM25" i="1"/>
  <c r="AF23" i="14"/>
  <c r="AM37" i="1"/>
  <c r="AD20" i="14"/>
  <c r="AK31" i="1"/>
  <c r="AZ31" i="1" s="1"/>
  <c r="AH18" i="8"/>
  <c r="AF12" i="14"/>
  <c r="AM15" i="1"/>
  <c r="AF24" i="14"/>
  <c r="AM39" i="1"/>
  <c r="AD14" i="14"/>
  <c r="AK19" i="1"/>
  <c r="AZ19" i="1" s="1"/>
  <c r="AH12" i="8"/>
  <c r="AF16" i="14"/>
  <c r="AM23" i="1"/>
  <c r="AD13" i="14"/>
  <c r="AK17" i="1"/>
  <c r="AZ17" i="1" s="1"/>
  <c r="AH11" i="8"/>
  <c r="AF22" i="14"/>
  <c r="AM35" i="1"/>
  <c r="AJ15" i="8"/>
  <c r="AF18" i="14"/>
  <c r="AM27" i="1"/>
  <c r="AD21" i="14"/>
  <c r="AK33" i="1"/>
  <c r="AZ33" i="1" s="1"/>
  <c r="AD19" i="14"/>
  <c r="AK29" i="1"/>
  <c r="AZ29" i="1" s="1"/>
  <c r="AH17" i="8"/>
  <c r="AD15" i="14"/>
  <c r="AK21" i="1"/>
  <c r="AZ21" i="1" s="1"/>
  <c r="AH13" i="8"/>
  <c r="Y10" i="12"/>
  <c r="Y25" i="12"/>
  <c r="Y15" i="12"/>
  <c r="X26" i="12"/>
  <c r="X29" i="12" s="1"/>
  <c r="X28" i="12"/>
  <c r="X13" i="12"/>
  <c r="X11" i="12"/>
  <c r="X23" i="12"/>
  <c r="X21" i="12"/>
  <c r="X18" i="12"/>
  <c r="X16" i="12"/>
  <c r="Y20" i="12"/>
  <c r="Y5" i="12"/>
  <c r="AF36" i="3"/>
  <c r="AF47" i="3"/>
  <c r="AF45" i="3"/>
  <c r="AF44" i="3"/>
  <c r="AF17" i="3"/>
  <c r="AF16" i="3"/>
  <c r="AF35" i="3"/>
  <c r="AF34" i="3"/>
  <c r="AF38" i="3"/>
  <c r="AF15" i="3"/>
  <c r="AF12" i="3"/>
  <c r="AF46" i="3"/>
  <c r="AF43" i="3"/>
  <c r="Z5" i="12" s="1"/>
  <c r="AF37" i="3"/>
  <c r="AF11" i="3"/>
  <c r="AJ20" i="8"/>
  <c r="AJ21" i="8"/>
  <c r="AJ16" i="8"/>
  <c r="AJ22" i="8"/>
  <c r="AK26" i="8"/>
  <c r="AJ14" i="8"/>
  <c r="AJ10" i="8"/>
  <c r="AF13" i="3"/>
  <c r="AF7" i="3"/>
  <c r="AF6" i="3"/>
  <c r="AF5" i="3"/>
  <c r="AF14" i="3"/>
  <c r="AF10" i="3"/>
  <c r="AF9" i="3"/>
  <c r="AF8" i="3"/>
  <c r="AG30" i="3"/>
  <c r="AG22" i="3" l="1"/>
  <c r="AG19" i="3"/>
  <c r="AG21" i="3"/>
  <c r="AG23" i="3"/>
  <c r="AG25" i="3"/>
  <c r="AG20" i="3"/>
  <c r="AG24" i="3"/>
  <c r="AG26" i="3"/>
  <c r="AF49" i="3"/>
  <c r="AF55" i="3"/>
  <c r="AJ3" i="1"/>
  <c r="AJ23" i="8"/>
  <c r="AG4" i="8"/>
  <c r="AH6" i="8"/>
  <c r="AH51" i="3" s="1"/>
  <c r="AM41" i="1"/>
  <c r="AK7" i="1"/>
  <c r="AZ7" i="1" s="1"/>
  <c r="AD8" i="14"/>
  <c r="AL13" i="1"/>
  <c r="AI9" i="8"/>
  <c r="AI54" i="3" s="1"/>
  <c r="AE11" i="14"/>
  <c r="AM5" i="1"/>
  <c r="AJ5" i="8"/>
  <c r="AJ50" i="3" s="1"/>
  <c r="AF7" i="14"/>
  <c r="AF52" i="3"/>
  <c r="AC9" i="14"/>
  <c r="AJ9" i="1"/>
  <c r="AG7" i="8"/>
  <c r="AE10" i="14"/>
  <c r="AL11" i="1"/>
  <c r="AI8" i="8"/>
  <c r="AI53" i="3" s="1"/>
  <c r="AF4" i="3"/>
  <c r="AF3" i="3" s="1"/>
  <c r="AE3" i="8"/>
  <c r="AG18" i="3"/>
  <c r="AE15" i="14"/>
  <c r="AL21" i="1"/>
  <c r="AI13" i="8"/>
  <c r="AI17" i="8"/>
  <c r="AE19" i="14"/>
  <c r="AL29" i="1"/>
  <c r="AE13" i="14"/>
  <c r="AL17" i="1"/>
  <c r="AI11" i="8"/>
  <c r="AG22" i="14"/>
  <c r="AN35" i="1"/>
  <c r="AG23" i="14"/>
  <c r="AN37" i="1"/>
  <c r="AK15" i="8"/>
  <c r="AG24" i="14"/>
  <c r="AN39" i="1"/>
  <c r="AG17" i="14"/>
  <c r="AN25" i="1"/>
  <c r="AF21" i="14"/>
  <c r="AM33" i="1"/>
  <c r="AG12" i="14"/>
  <c r="AN15" i="1"/>
  <c r="AG18" i="14"/>
  <c r="AN27" i="1"/>
  <c r="AE20" i="14"/>
  <c r="AL31" i="1"/>
  <c r="AI18" i="8"/>
  <c r="AG16" i="14"/>
  <c r="AN23" i="1"/>
  <c r="AG21" i="14"/>
  <c r="AN33" i="1"/>
  <c r="AE14" i="14"/>
  <c r="AL19" i="1"/>
  <c r="AI12" i="8"/>
  <c r="Z15" i="12"/>
  <c r="Y18" i="12"/>
  <c r="Y16" i="12"/>
  <c r="Z25" i="12"/>
  <c r="Y28" i="12"/>
  <c r="Y26" i="12"/>
  <c r="Y29" i="12" s="1"/>
  <c r="Z10" i="12"/>
  <c r="Y8" i="12"/>
  <c r="Y6" i="12"/>
  <c r="Y13" i="12"/>
  <c r="Y11" i="12"/>
  <c r="Z20" i="12"/>
  <c r="Y23" i="12"/>
  <c r="Y21" i="12"/>
  <c r="AG37" i="3"/>
  <c r="AG44" i="3"/>
  <c r="AG45" i="3"/>
  <c r="AG47" i="3"/>
  <c r="AG34" i="3"/>
  <c r="AG35" i="3"/>
  <c r="AG15" i="3"/>
  <c r="AG46" i="3"/>
  <c r="AG16" i="3"/>
  <c r="AG36" i="3"/>
  <c r="AG43" i="3"/>
  <c r="AG17" i="3"/>
  <c r="AG38" i="3"/>
  <c r="AG6" i="3"/>
  <c r="AK22" i="8"/>
  <c r="AG9" i="3"/>
  <c r="AK19" i="8"/>
  <c r="AK16" i="8"/>
  <c r="AK21" i="8"/>
  <c r="AK20" i="8"/>
  <c r="AK14" i="8"/>
  <c r="AK10" i="8"/>
  <c r="AL26" i="8"/>
  <c r="AG13" i="3"/>
  <c r="AG11" i="3"/>
  <c r="AG10" i="3"/>
  <c r="AG12" i="3"/>
  <c r="AG7" i="3"/>
  <c r="AG14" i="3"/>
  <c r="AG8" i="3"/>
  <c r="AG5" i="3"/>
  <c r="AH30" i="3"/>
  <c r="AH19" i="3" l="1"/>
  <c r="AH20" i="3"/>
  <c r="AH21" i="3"/>
  <c r="AH22" i="3"/>
  <c r="AH23" i="3"/>
  <c r="AH24" i="3"/>
  <c r="AH26" i="3"/>
  <c r="AH25" i="3"/>
  <c r="AG49" i="3"/>
  <c r="AG55" i="3"/>
  <c r="AI6" i="8"/>
  <c r="AI51" i="3" s="1"/>
  <c r="AL7" i="1"/>
  <c r="AN41" i="1"/>
  <c r="AG25" i="14"/>
  <c r="AK23" i="8"/>
  <c r="AH4" i="8"/>
  <c r="AL3" i="1" s="1"/>
  <c r="AD6" i="14"/>
  <c r="AK3" i="1"/>
  <c r="AZ3" i="1" s="1"/>
  <c r="AE8" i="14"/>
  <c r="AJ9" i="8"/>
  <c r="AJ54" i="3" s="1"/>
  <c r="AF11" i="14"/>
  <c r="AM13" i="1"/>
  <c r="AK5" i="8"/>
  <c r="AK50" i="3" s="1"/>
  <c r="AN5" i="1"/>
  <c r="AG7" i="14"/>
  <c r="AG52" i="3"/>
  <c r="AD9" i="14"/>
  <c r="AK9" i="1"/>
  <c r="AZ9" i="1" s="1"/>
  <c r="AH7" i="8"/>
  <c r="AJ8" i="8"/>
  <c r="AJ53" i="3" s="1"/>
  <c r="AF10" i="14"/>
  <c r="AM11" i="1"/>
  <c r="AG4" i="3"/>
  <c r="AG3" i="3" s="1"/>
  <c r="AF3" i="8"/>
  <c r="L5" i="10"/>
  <c r="L8" i="10"/>
  <c r="Q8" i="10" s="1"/>
  <c r="L9" i="10"/>
  <c r="Q9" i="10" s="1"/>
  <c r="L6" i="10"/>
  <c r="Q6" i="10" s="1"/>
  <c r="L7" i="10"/>
  <c r="Q7" i="10" s="1"/>
  <c r="AF15" i="14"/>
  <c r="AM21" i="1"/>
  <c r="AJ13" i="8"/>
  <c r="AL15" i="8"/>
  <c r="AF19" i="14"/>
  <c r="AM29" i="1"/>
  <c r="AJ17" i="8"/>
  <c r="AH24" i="14"/>
  <c r="AO39" i="1"/>
  <c r="AF13" i="14"/>
  <c r="AM17" i="1"/>
  <c r="AJ11" i="8"/>
  <c r="AF20" i="14"/>
  <c r="AM31" i="1"/>
  <c r="AJ18" i="8"/>
  <c r="AH17" i="14"/>
  <c r="AO25" i="1"/>
  <c r="AH16" i="14"/>
  <c r="AO23" i="1"/>
  <c r="AH22" i="14"/>
  <c r="AO35" i="1"/>
  <c r="AH18" i="14"/>
  <c r="AO27" i="1"/>
  <c r="AH21" i="14"/>
  <c r="AO33" i="1"/>
  <c r="AH23" i="14"/>
  <c r="AO37" i="1"/>
  <c r="AH12" i="14"/>
  <c r="AO15" i="1"/>
  <c r="AF14" i="14"/>
  <c r="AM19" i="1"/>
  <c r="AJ12" i="8"/>
  <c r="Z18" i="12"/>
  <c r="Z16" i="12"/>
  <c r="Z13" i="12"/>
  <c r="Z11" i="12"/>
  <c r="AA25" i="12"/>
  <c r="AA15" i="12"/>
  <c r="AA10" i="12"/>
  <c r="Z28" i="12"/>
  <c r="Z26" i="12"/>
  <c r="Z29" i="12" s="1"/>
  <c r="AA20" i="12"/>
  <c r="Z23" i="12"/>
  <c r="Z21" i="12"/>
  <c r="AA5" i="12"/>
  <c r="Z8" i="12"/>
  <c r="Z6" i="12"/>
  <c r="AH36" i="3"/>
  <c r="AH34" i="3"/>
  <c r="AH46" i="3"/>
  <c r="AH37" i="3"/>
  <c r="AH16" i="3"/>
  <c r="AH47" i="3"/>
  <c r="AB25" i="12" s="1"/>
  <c r="AH38" i="3"/>
  <c r="AH15" i="3"/>
  <c r="AH9" i="3"/>
  <c r="AH45" i="3"/>
  <c r="AB15" i="12" s="1"/>
  <c r="AH14" i="3"/>
  <c r="AH17" i="3"/>
  <c r="AH35" i="3"/>
  <c r="AH44" i="3"/>
  <c r="AB10" i="12" s="1"/>
  <c r="AH12" i="3"/>
  <c r="AH43" i="3"/>
  <c r="AB5" i="12" s="1"/>
  <c r="AH18" i="3"/>
  <c r="AL16" i="8"/>
  <c r="AL22" i="8"/>
  <c r="AL20" i="8"/>
  <c r="AL19" i="8"/>
  <c r="AL21" i="8"/>
  <c r="AM26" i="8"/>
  <c r="AL14" i="8"/>
  <c r="AL10" i="8"/>
  <c r="AH7" i="3"/>
  <c r="AH11" i="3"/>
  <c r="AH6" i="3"/>
  <c r="AH8" i="3"/>
  <c r="AH13" i="3"/>
  <c r="AH10" i="3"/>
  <c r="AH5" i="3"/>
  <c r="AI30" i="3"/>
  <c r="N5" i="10" l="1"/>
  <c r="Q5" i="10"/>
  <c r="AI19" i="3"/>
  <c r="AI20" i="3"/>
  <c r="AI21" i="3"/>
  <c r="AI22" i="3"/>
  <c r="AI23" i="3"/>
  <c r="AI24" i="3"/>
  <c r="AI25" i="3"/>
  <c r="AI26" i="3"/>
  <c r="AF8" i="14"/>
  <c r="AJ6" i="8"/>
  <c r="AJ51" i="3" s="1"/>
  <c r="AM7" i="1"/>
  <c r="AH49" i="3"/>
  <c r="AH55" i="3"/>
  <c r="AI4" i="8"/>
  <c r="AM3" i="1" s="1"/>
  <c r="AL23" i="8"/>
  <c r="AO41" i="1"/>
  <c r="AH25" i="14"/>
  <c r="AE6" i="14"/>
  <c r="AK9" i="8"/>
  <c r="AK54" i="3" s="1"/>
  <c r="AG11" i="14"/>
  <c r="AN13" i="1"/>
  <c r="AL5" i="8"/>
  <c r="AL50" i="3" s="1"/>
  <c r="AO5" i="1"/>
  <c r="AH7" i="14"/>
  <c r="AH52" i="3"/>
  <c r="AE9" i="14"/>
  <c r="AL9" i="1"/>
  <c r="AI7" i="8"/>
  <c r="AG10" i="14"/>
  <c r="AN11" i="1"/>
  <c r="AK8" i="8"/>
  <c r="AK53" i="3" s="1"/>
  <c r="AH4" i="3"/>
  <c r="AH3" i="3" s="1"/>
  <c r="AG3" i="8"/>
  <c r="O9" i="10"/>
  <c r="P6" i="10"/>
  <c r="O8" i="10"/>
  <c r="P5" i="10"/>
  <c r="AG14" i="14"/>
  <c r="AN19" i="1"/>
  <c r="AK12" i="8"/>
  <c r="AG19" i="14"/>
  <c r="AN29" i="1"/>
  <c r="AI23" i="14"/>
  <c r="AP37" i="1"/>
  <c r="AI21" i="14"/>
  <c r="AP33" i="1"/>
  <c r="AM15" i="8"/>
  <c r="AI22" i="14"/>
  <c r="AP35" i="1"/>
  <c r="AI24" i="14"/>
  <c r="AP39" i="1"/>
  <c r="AK17" i="8"/>
  <c r="AI12" i="14"/>
  <c r="AP15" i="1"/>
  <c r="AG20" i="14"/>
  <c r="AN31" i="1"/>
  <c r="AK18" i="8"/>
  <c r="AG13" i="14"/>
  <c r="AN17" i="1"/>
  <c r="AK11" i="8"/>
  <c r="AI17" i="14"/>
  <c r="AP25" i="1"/>
  <c r="AI16" i="14"/>
  <c r="AP23" i="1"/>
  <c r="AI18" i="14"/>
  <c r="AP27" i="1"/>
  <c r="AG15" i="14"/>
  <c r="AN21" i="1"/>
  <c r="AK13" i="8"/>
  <c r="AB8" i="12"/>
  <c r="AB6" i="12"/>
  <c r="AB28" i="12"/>
  <c r="AB26" i="12"/>
  <c r="AB29" i="12" s="1"/>
  <c r="AA23" i="12"/>
  <c r="AA21" i="12"/>
  <c r="AA13" i="12"/>
  <c r="AA11" i="12"/>
  <c r="AA28" i="12"/>
  <c r="AA26" i="12"/>
  <c r="AA29" i="12" s="1"/>
  <c r="BW29" i="12" s="1"/>
  <c r="DD47" i="3" s="1"/>
  <c r="AI8" i="3"/>
  <c r="AA8" i="12"/>
  <c r="AA6" i="12"/>
  <c r="AB18" i="12"/>
  <c r="AB16" i="12"/>
  <c r="AB13" i="12"/>
  <c r="AB11" i="12"/>
  <c r="AA18" i="12"/>
  <c r="AA16" i="12"/>
  <c r="AI6" i="3"/>
  <c r="AB20" i="12"/>
  <c r="AI45" i="3"/>
  <c r="AI44" i="3"/>
  <c r="AI47" i="3"/>
  <c r="AI43" i="3"/>
  <c r="AI37" i="3"/>
  <c r="AI16" i="3"/>
  <c r="AI12" i="3"/>
  <c r="AI9" i="3"/>
  <c r="AI46" i="3"/>
  <c r="AC20" i="12" s="1"/>
  <c r="AI34" i="3"/>
  <c r="AI35" i="3"/>
  <c r="AI18" i="3"/>
  <c r="AI17" i="3"/>
  <c r="AI15" i="3"/>
  <c r="AI36" i="3"/>
  <c r="AI38" i="3"/>
  <c r="AM21" i="8"/>
  <c r="AM22" i="8"/>
  <c r="AM16" i="8"/>
  <c r="AM19" i="8"/>
  <c r="AM20" i="8"/>
  <c r="AN26" i="8"/>
  <c r="AM10" i="8"/>
  <c r="AM14" i="8"/>
  <c r="AI10" i="3"/>
  <c r="AI7" i="3"/>
  <c r="AI5" i="3"/>
  <c r="AI11" i="3"/>
  <c r="AI14" i="3"/>
  <c r="AI13" i="3"/>
  <c r="AJ30" i="3"/>
  <c r="AJ19" i="3" l="1"/>
  <c r="AJ20" i="3"/>
  <c r="AJ21" i="3"/>
  <c r="AJ22" i="3"/>
  <c r="AJ23" i="3"/>
  <c r="AJ24" i="3"/>
  <c r="AJ25" i="3"/>
  <c r="AJ26" i="3"/>
  <c r="AN7" i="1"/>
  <c r="AG8" i="14"/>
  <c r="AK6" i="8"/>
  <c r="AK51" i="3" s="1"/>
  <c r="AJ4" i="8"/>
  <c r="AJ49" i="3" s="1"/>
  <c r="AI49" i="3"/>
  <c r="AI55" i="3"/>
  <c r="AM23" i="8"/>
  <c r="AQ41" i="1" s="1"/>
  <c r="AP41" i="1"/>
  <c r="AI25" i="14"/>
  <c r="AF6" i="14"/>
  <c r="AH11" i="14"/>
  <c r="AO13" i="1"/>
  <c r="AL9" i="8"/>
  <c r="AL54" i="3" s="1"/>
  <c r="AM5" i="8"/>
  <c r="AM50" i="3" s="1"/>
  <c r="AP5" i="1"/>
  <c r="AI7" i="14"/>
  <c r="AI52" i="3"/>
  <c r="AF9" i="14"/>
  <c r="AM9" i="1"/>
  <c r="AJ7" i="8"/>
  <c r="AL8" i="8"/>
  <c r="AL53" i="3" s="1"/>
  <c r="AH10" i="14"/>
  <c r="AO11" i="1"/>
  <c r="AI4" i="3"/>
  <c r="AI3" i="3" s="1"/>
  <c r="AH3" i="8"/>
  <c r="P9" i="10"/>
  <c r="O6" i="10"/>
  <c r="N6" i="10"/>
  <c r="O5" i="10"/>
  <c r="R5" i="10" s="1"/>
  <c r="P8" i="10"/>
  <c r="N8" i="10"/>
  <c r="N7" i="10"/>
  <c r="P7" i="10"/>
  <c r="O7" i="10"/>
  <c r="N9" i="10"/>
  <c r="AH19" i="14"/>
  <c r="AO29" i="1"/>
  <c r="AL17" i="8"/>
  <c r="AJ23" i="14"/>
  <c r="AQ37" i="1"/>
  <c r="AN15" i="8"/>
  <c r="AJ12" i="14"/>
  <c r="AQ15" i="1"/>
  <c r="AJ22" i="14"/>
  <c r="AQ35" i="1"/>
  <c r="AH14" i="14"/>
  <c r="AO19" i="1"/>
  <c r="AL12" i="8"/>
  <c r="AH13" i="14"/>
  <c r="AO17" i="1"/>
  <c r="AL11" i="8"/>
  <c r="AJ17" i="14"/>
  <c r="AQ25" i="1"/>
  <c r="AJ21" i="14"/>
  <c r="AQ33" i="1"/>
  <c r="AJ18" i="14"/>
  <c r="AQ27" i="1"/>
  <c r="AH15" i="14"/>
  <c r="AO21" i="1"/>
  <c r="AL13" i="8"/>
  <c r="AJ16" i="14"/>
  <c r="AQ23" i="1"/>
  <c r="AJ24" i="14"/>
  <c r="AQ39" i="1"/>
  <c r="AH20" i="14"/>
  <c r="AO31" i="1"/>
  <c r="AL18" i="8"/>
  <c r="AC25" i="12"/>
  <c r="AC15" i="12"/>
  <c r="AC5" i="12"/>
  <c r="AB23" i="12"/>
  <c r="AB21" i="12"/>
  <c r="AC10" i="12"/>
  <c r="AJ45" i="3"/>
  <c r="AC23" i="12"/>
  <c r="AC21" i="12"/>
  <c r="AJ46" i="3"/>
  <c r="AJ38" i="3"/>
  <c r="AJ35" i="3"/>
  <c r="AJ18" i="3"/>
  <c r="AJ37" i="3"/>
  <c r="AJ43" i="3"/>
  <c r="AJ9" i="3"/>
  <c r="AJ15" i="3"/>
  <c r="AJ34" i="3"/>
  <c r="AJ16" i="3"/>
  <c r="AJ47" i="3"/>
  <c r="AJ36" i="3"/>
  <c r="AJ17" i="3"/>
  <c r="AJ44" i="3"/>
  <c r="AN22" i="8"/>
  <c r="AN20" i="8"/>
  <c r="AN21" i="8"/>
  <c r="AN19" i="8"/>
  <c r="AN16" i="8"/>
  <c r="AN10" i="8"/>
  <c r="AN14" i="8"/>
  <c r="AO26" i="8"/>
  <c r="AJ14" i="3"/>
  <c r="AJ6" i="3"/>
  <c r="AJ10" i="3"/>
  <c r="AJ7" i="3"/>
  <c r="AJ5" i="3"/>
  <c r="AJ8" i="3"/>
  <c r="AJ13" i="3"/>
  <c r="AJ12" i="3"/>
  <c r="AJ11" i="3"/>
  <c r="AK30" i="3"/>
  <c r="S9" i="10" l="1"/>
  <c r="R9" i="10"/>
  <c r="R7" i="10"/>
  <c r="S7" i="10"/>
  <c r="R8" i="10"/>
  <c r="S8" i="10"/>
  <c r="R6" i="10"/>
  <c r="S6" i="10"/>
  <c r="S5" i="10"/>
  <c r="AH8" i="14"/>
  <c r="AK22" i="3"/>
  <c r="AK23" i="3"/>
  <c r="AK25" i="3"/>
  <c r="AK19" i="3"/>
  <c r="AK20" i="3"/>
  <c r="AK21" i="3"/>
  <c r="AK24" i="3"/>
  <c r="AK26" i="3"/>
  <c r="AL6" i="8"/>
  <c r="AL51" i="3" s="1"/>
  <c r="AO7" i="1"/>
  <c r="AN3" i="1"/>
  <c r="AG6" i="14"/>
  <c r="AK4" i="8"/>
  <c r="AO3" i="1" s="1"/>
  <c r="AJ55" i="3"/>
  <c r="AJ25" i="14"/>
  <c r="AN23" i="8"/>
  <c r="AO23" i="8" s="1"/>
  <c r="AM9" i="8"/>
  <c r="AM54" i="3" s="1"/>
  <c r="AI11" i="14"/>
  <c r="AP13" i="1"/>
  <c r="AN5" i="8"/>
  <c r="AN50" i="3" s="1"/>
  <c r="AQ5" i="1"/>
  <c r="AJ7" i="14"/>
  <c r="AJ52" i="3"/>
  <c r="AG9" i="14"/>
  <c r="AN9" i="1"/>
  <c r="AK7" i="8"/>
  <c r="AM8" i="8"/>
  <c r="AM53" i="3" s="1"/>
  <c r="AI10" i="14"/>
  <c r="AP11" i="1"/>
  <c r="AJ4" i="3"/>
  <c r="AJ3" i="3" s="1"/>
  <c r="AI3" i="8"/>
  <c r="AK21" i="14"/>
  <c r="AR33" i="1"/>
  <c r="AI19" i="14"/>
  <c r="AP29" i="1"/>
  <c r="AM17" i="8"/>
  <c r="AK12" i="14"/>
  <c r="AR15" i="1"/>
  <c r="AK23" i="14"/>
  <c r="AR37" i="1"/>
  <c r="AK22" i="14"/>
  <c r="AR35" i="1"/>
  <c r="AI20" i="14"/>
  <c r="AP31" i="1"/>
  <c r="AM18" i="8"/>
  <c r="AI13" i="14"/>
  <c r="AP17" i="1"/>
  <c r="AM11" i="8"/>
  <c r="AI15" i="14"/>
  <c r="AP21" i="1"/>
  <c r="AM13" i="8"/>
  <c r="AK18" i="14"/>
  <c r="AR27" i="1"/>
  <c r="AK16" i="14"/>
  <c r="AR23" i="1"/>
  <c r="AK24" i="14"/>
  <c r="AR39" i="1"/>
  <c r="AK17" i="14"/>
  <c r="AR25" i="1"/>
  <c r="AI14" i="14"/>
  <c r="AP19" i="1"/>
  <c r="AM12" i="8"/>
  <c r="AO15" i="8"/>
  <c r="AD5" i="12"/>
  <c r="AD20" i="12"/>
  <c r="AC28" i="12"/>
  <c r="AC26" i="12"/>
  <c r="AC29" i="12" s="1"/>
  <c r="AD25" i="12"/>
  <c r="AC13" i="12"/>
  <c r="AC11" i="12"/>
  <c r="AC8" i="12"/>
  <c r="AC6" i="12"/>
  <c r="AD10" i="12"/>
  <c r="AD15" i="12"/>
  <c r="AC18" i="12"/>
  <c r="AC16" i="12"/>
  <c r="AK9" i="3"/>
  <c r="AK43" i="3"/>
  <c r="AK37" i="3"/>
  <c r="AK17" i="3"/>
  <c r="AK35" i="3"/>
  <c r="AK18" i="3"/>
  <c r="AK34" i="3"/>
  <c r="AK15" i="3"/>
  <c r="AK8" i="3"/>
  <c r="AK46" i="3"/>
  <c r="AK44" i="3"/>
  <c r="AK36" i="3"/>
  <c r="AK47" i="3"/>
  <c r="AE25" i="12" s="1"/>
  <c r="AK45" i="3"/>
  <c r="AK38" i="3"/>
  <c r="AK16" i="3"/>
  <c r="AK13" i="3"/>
  <c r="AO20" i="8"/>
  <c r="AO16" i="8"/>
  <c r="AO19" i="8"/>
  <c r="AO22" i="8"/>
  <c r="AO21" i="8"/>
  <c r="AP26" i="8"/>
  <c r="AO14" i="8"/>
  <c r="AO10" i="8"/>
  <c r="AK6" i="3"/>
  <c r="AK7" i="3"/>
  <c r="AK10" i="3"/>
  <c r="AK5" i="3"/>
  <c r="AK14" i="3"/>
  <c r="AK11" i="3"/>
  <c r="AK12" i="3"/>
  <c r="AL30" i="3"/>
  <c r="AL19" i="3" l="1"/>
  <c r="AL20" i="3"/>
  <c r="AL21" i="3"/>
  <c r="AL22" i="3"/>
  <c r="AL23" i="3"/>
  <c r="AL24" i="3"/>
  <c r="AL25" i="3"/>
  <c r="AL26" i="3"/>
  <c r="AL4" i="8"/>
  <c r="AL49" i="3" s="1"/>
  <c r="AK49" i="3"/>
  <c r="AP7" i="1"/>
  <c r="AM6" i="8"/>
  <c r="AM51" i="3" s="1"/>
  <c r="AI8" i="14"/>
  <c r="AK55" i="3"/>
  <c r="AH6" i="14"/>
  <c r="AR41" i="1"/>
  <c r="AK25" i="14"/>
  <c r="AJ11" i="14"/>
  <c r="AQ13" i="1"/>
  <c r="AN9" i="8"/>
  <c r="AN54" i="3" s="1"/>
  <c r="AO5" i="8"/>
  <c r="AO50" i="3" s="1"/>
  <c r="AR5" i="1"/>
  <c r="AK7" i="14"/>
  <c r="AK4" i="3"/>
  <c r="AK3" i="3" s="1"/>
  <c r="AK52" i="3"/>
  <c r="AO9" i="1"/>
  <c r="AL7" i="8"/>
  <c r="AH9" i="14"/>
  <c r="AJ3" i="8"/>
  <c r="AQ11" i="1"/>
  <c r="AJ10" i="14"/>
  <c r="AN8" i="8"/>
  <c r="AN53" i="3" s="1"/>
  <c r="T9" i="10"/>
  <c r="DD38" i="3" s="1"/>
  <c r="T6" i="10"/>
  <c r="DD35" i="3" s="1"/>
  <c r="T5" i="10"/>
  <c r="DD34" i="3" s="1"/>
  <c r="T8" i="10"/>
  <c r="DD37" i="3" s="1"/>
  <c r="T7" i="10"/>
  <c r="DD36" i="3" s="1"/>
  <c r="AL21" i="14"/>
  <c r="AS33" i="1"/>
  <c r="AL25" i="14"/>
  <c r="AS41" i="1"/>
  <c r="AL17" i="14"/>
  <c r="AS25" i="1"/>
  <c r="AJ15" i="14"/>
  <c r="AQ21" i="1"/>
  <c r="AN13" i="8"/>
  <c r="AL12" i="14"/>
  <c r="AS15" i="1"/>
  <c r="AL22" i="14"/>
  <c r="AS35" i="1"/>
  <c r="AJ14" i="14"/>
  <c r="AQ19" i="1"/>
  <c r="AL18" i="14"/>
  <c r="AS27" i="1"/>
  <c r="AL16" i="14"/>
  <c r="AS23" i="1"/>
  <c r="AP15" i="8"/>
  <c r="AP23" i="8"/>
  <c r="AJ20" i="14"/>
  <c r="AQ31" i="1"/>
  <c r="AN18" i="8"/>
  <c r="AJ13" i="14"/>
  <c r="AQ17" i="1"/>
  <c r="AN11" i="8"/>
  <c r="AP21" i="8"/>
  <c r="AL23" i="14"/>
  <c r="AS37" i="1"/>
  <c r="AL24" i="14"/>
  <c r="AS39" i="1"/>
  <c r="AJ19" i="14"/>
  <c r="AQ29" i="1"/>
  <c r="AN17" i="8"/>
  <c r="AN12" i="8"/>
  <c r="AE15" i="12"/>
  <c r="AE5" i="12"/>
  <c r="AD18" i="12"/>
  <c r="AD16" i="12"/>
  <c r="AD23" i="12"/>
  <c r="AD21" i="12"/>
  <c r="AE26" i="12"/>
  <c r="AE29" i="12" s="1"/>
  <c r="AE28" i="12"/>
  <c r="AD11" i="12"/>
  <c r="AD13" i="12"/>
  <c r="AE10" i="12"/>
  <c r="AD26" i="12"/>
  <c r="AD29" i="12" s="1"/>
  <c r="AD28" i="12"/>
  <c r="AD8" i="12"/>
  <c r="AD6" i="12"/>
  <c r="AE20" i="12"/>
  <c r="AL47" i="3"/>
  <c r="AL13" i="3"/>
  <c r="AP19" i="8"/>
  <c r="AL36" i="3"/>
  <c r="AL44" i="3"/>
  <c r="AL34" i="3"/>
  <c r="AL46" i="3"/>
  <c r="AL18" i="3"/>
  <c r="AL16" i="3"/>
  <c r="AL35" i="3"/>
  <c r="AL17" i="3"/>
  <c r="AL38" i="3"/>
  <c r="AL45" i="3"/>
  <c r="AL37" i="3"/>
  <c r="AL15" i="3"/>
  <c r="AL43" i="3"/>
  <c r="AP22" i="8"/>
  <c r="AP16" i="8"/>
  <c r="AP20" i="8"/>
  <c r="AP14" i="8"/>
  <c r="AP10" i="8"/>
  <c r="AQ26" i="8"/>
  <c r="AL14" i="3"/>
  <c r="AL8" i="3"/>
  <c r="AL6" i="3"/>
  <c r="AL10" i="3"/>
  <c r="AL5" i="3"/>
  <c r="AL9" i="3"/>
  <c r="AL11" i="3"/>
  <c r="AL7" i="3"/>
  <c r="AL12" i="3"/>
  <c r="AM30" i="3"/>
  <c r="DD39" i="3" l="1"/>
  <c r="AF5" i="12"/>
  <c r="AF6" i="12" s="1"/>
  <c r="AF20" i="12"/>
  <c r="AF23" i="12" s="1"/>
  <c r="AF15" i="12"/>
  <c r="AF18" i="12" s="1"/>
  <c r="AN6" i="8"/>
  <c r="AN51" i="3" s="1"/>
  <c r="AJ8" i="14"/>
  <c r="AQ7" i="1"/>
  <c r="AM26" i="3"/>
  <c r="AM19" i="3"/>
  <c r="AM20" i="3"/>
  <c r="AM21" i="3"/>
  <c r="AM22" i="3"/>
  <c r="AM23" i="3"/>
  <c r="AM24" i="3"/>
  <c r="AM25" i="3"/>
  <c r="AM4" i="8"/>
  <c r="AM55" i="3" s="1"/>
  <c r="AI6" i="14"/>
  <c r="AL55" i="3"/>
  <c r="AP3" i="1"/>
  <c r="AK11" i="14"/>
  <c r="AO9" i="8"/>
  <c r="AO54" i="3" s="1"/>
  <c r="AR13" i="1"/>
  <c r="AP5" i="8"/>
  <c r="AP50" i="3" s="1"/>
  <c r="AL7" i="14"/>
  <c r="AS5" i="1"/>
  <c r="AL4" i="3"/>
  <c r="AL3" i="3" s="1"/>
  <c r="AK3" i="8"/>
  <c r="AL52" i="3"/>
  <c r="AI9" i="14"/>
  <c r="AP9" i="1"/>
  <c r="AM7" i="8"/>
  <c r="AK10" i="14"/>
  <c r="AR11" i="1"/>
  <c r="AO8" i="8"/>
  <c r="AO53" i="3" s="1"/>
  <c r="T10" i="10"/>
  <c r="AM13" i="3"/>
  <c r="AK19" i="14"/>
  <c r="AR29" i="1"/>
  <c r="AO17" i="8"/>
  <c r="AM12" i="14"/>
  <c r="AT15" i="1"/>
  <c r="AM22" i="14"/>
  <c r="AT35" i="1"/>
  <c r="AK20" i="14"/>
  <c r="AR31" i="1"/>
  <c r="AO18" i="8"/>
  <c r="AK15" i="14"/>
  <c r="AR21" i="1"/>
  <c r="AO13" i="8"/>
  <c r="AM16" i="14"/>
  <c r="AT23" i="1"/>
  <c r="AM21" i="14"/>
  <c r="AT33" i="1"/>
  <c r="AM23" i="14"/>
  <c r="AT37" i="1"/>
  <c r="AM18" i="14"/>
  <c r="AT27" i="1"/>
  <c r="AK14" i="14"/>
  <c r="AR19" i="1"/>
  <c r="AO12" i="8"/>
  <c r="AQ22" i="8"/>
  <c r="AM24" i="14"/>
  <c r="AT39" i="1"/>
  <c r="AQ15" i="8"/>
  <c r="AQ23" i="8"/>
  <c r="AM25" i="14"/>
  <c r="AT41" i="1"/>
  <c r="AK13" i="14"/>
  <c r="AR17" i="1"/>
  <c r="AM17" i="14"/>
  <c r="AT25" i="1"/>
  <c r="AO11" i="8"/>
  <c r="AE11" i="12"/>
  <c r="AE13" i="12"/>
  <c r="AF25" i="12"/>
  <c r="AE21" i="12"/>
  <c r="AE23" i="12"/>
  <c r="AE8" i="12"/>
  <c r="AE6" i="12"/>
  <c r="AF10" i="12"/>
  <c r="AE16" i="12"/>
  <c r="AE18" i="12"/>
  <c r="AM45" i="3"/>
  <c r="AM46" i="3"/>
  <c r="AM43" i="3"/>
  <c r="AM38" i="3"/>
  <c r="AM34" i="3"/>
  <c r="AM15" i="3"/>
  <c r="AM17" i="3"/>
  <c r="AQ20" i="8"/>
  <c r="AM44" i="3"/>
  <c r="AM35" i="3"/>
  <c r="AM36" i="3"/>
  <c r="AM37" i="3"/>
  <c r="AM16" i="3"/>
  <c r="AM18" i="3"/>
  <c r="AM47" i="3"/>
  <c r="AG25" i="12" s="1"/>
  <c r="AQ21" i="8"/>
  <c r="AQ19" i="8"/>
  <c r="AQ16" i="8"/>
  <c r="AR26" i="8"/>
  <c r="AQ14" i="8"/>
  <c r="AQ10" i="8"/>
  <c r="AM7" i="3"/>
  <c r="AM8" i="3"/>
  <c r="AM14" i="3"/>
  <c r="AM11" i="3"/>
  <c r="AM10" i="3"/>
  <c r="AM9" i="3"/>
  <c r="AM12" i="3"/>
  <c r="AM6" i="3"/>
  <c r="AM5" i="3"/>
  <c r="AN30" i="3"/>
  <c r="AF21" i="12" l="1"/>
  <c r="AF8" i="12"/>
  <c r="AF16" i="12"/>
  <c r="AO6" i="8"/>
  <c r="AO51" i="3" s="1"/>
  <c r="AR7" i="1"/>
  <c r="AK8" i="14"/>
  <c r="AN19" i="3"/>
  <c r="AN20" i="3"/>
  <c r="AN21" i="3"/>
  <c r="AN22" i="3"/>
  <c r="AN23" i="3"/>
  <c r="AN24" i="3"/>
  <c r="AN25" i="3"/>
  <c r="AN26" i="3"/>
  <c r="AM49" i="3"/>
  <c r="AJ6" i="14"/>
  <c r="AQ3" i="1"/>
  <c r="AN4" i="8"/>
  <c r="AO4" i="8" s="1"/>
  <c r="AS13" i="1"/>
  <c r="AQ5" i="8"/>
  <c r="AQ50" i="3" s="1"/>
  <c r="AL11" i="14"/>
  <c r="AT5" i="1"/>
  <c r="AP9" i="8"/>
  <c r="AP54" i="3" s="1"/>
  <c r="AM7" i="14"/>
  <c r="AM4" i="3"/>
  <c r="AM3" i="3" s="1"/>
  <c r="AL3" i="8"/>
  <c r="AM52" i="3"/>
  <c r="AJ9" i="14"/>
  <c r="AQ9" i="1"/>
  <c r="AN7" i="8"/>
  <c r="AL10" i="14"/>
  <c r="AP8" i="8"/>
  <c r="AP53" i="3" s="1"/>
  <c r="AS11" i="1"/>
  <c r="AS26" i="8"/>
  <c r="AN45" i="3"/>
  <c r="AR15" i="8"/>
  <c r="AR23" i="8"/>
  <c r="AN16" i="14"/>
  <c r="AU23" i="1"/>
  <c r="AN25" i="14"/>
  <c r="AU41" i="1"/>
  <c r="AN21" i="14"/>
  <c r="AU33" i="1"/>
  <c r="AN17" i="14"/>
  <c r="AU25" i="1"/>
  <c r="AL14" i="14"/>
  <c r="AS19" i="1"/>
  <c r="AL15" i="14"/>
  <c r="AS21" i="1"/>
  <c r="AP13" i="8"/>
  <c r="AN23" i="14"/>
  <c r="AU37" i="1"/>
  <c r="AL13" i="14"/>
  <c r="AS17" i="1"/>
  <c r="AP11" i="8"/>
  <c r="AL19" i="14"/>
  <c r="AS29" i="1"/>
  <c r="AP17" i="8"/>
  <c r="AN22" i="14"/>
  <c r="AU35" i="1"/>
  <c r="AN24" i="14"/>
  <c r="AU39" i="1"/>
  <c r="AL20" i="14"/>
  <c r="AS31" i="1"/>
  <c r="AP18" i="8"/>
  <c r="AN12" i="14"/>
  <c r="AU15" i="1"/>
  <c r="AN18" i="14"/>
  <c r="AU27" i="1"/>
  <c r="AP12" i="8"/>
  <c r="AG15" i="12"/>
  <c r="AF13" i="12"/>
  <c r="AF11" i="12"/>
  <c r="AG20" i="12"/>
  <c r="AG5" i="12"/>
  <c r="AN38" i="3"/>
  <c r="AG10" i="12"/>
  <c r="AG28" i="12"/>
  <c r="AG26" i="12"/>
  <c r="AG29" i="12" s="1"/>
  <c r="AF26" i="12"/>
  <c r="AF29" i="12" s="1"/>
  <c r="AF28" i="12"/>
  <c r="AN47" i="3"/>
  <c r="AN37" i="3"/>
  <c r="AN36" i="3"/>
  <c r="AN18" i="3"/>
  <c r="AN44" i="3"/>
  <c r="AN17" i="3"/>
  <c r="AN43" i="3"/>
  <c r="AN35" i="3"/>
  <c r="AN34" i="3"/>
  <c r="AN16" i="3"/>
  <c r="AN15" i="3"/>
  <c r="AN46" i="3"/>
  <c r="AR16" i="8"/>
  <c r="AN7" i="3"/>
  <c r="AR20" i="8"/>
  <c r="AR19" i="8"/>
  <c r="AR22" i="8"/>
  <c r="AR21" i="8"/>
  <c r="AR14" i="8"/>
  <c r="AR10" i="8"/>
  <c r="AN14" i="3"/>
  <c r="AN8" i="3"/>
  <c r="AN6" i="3"/>
  <c r="AN13" i="3"/>
  <c r="AN12" i="3"/>
  <c r="AN9" i="3"/>
  <c r="AN10" i="3"/>
  <c r="AN11" i="3"/>
  <c r="AN5" i="3"/>
  <c r="AO30" i="3"/>
  <c r="AP6" i="8" l="1"/>
  <c r="AP51" i="3" s="1"/>
  <c r="AS7" i="1"/>
  <c r="AL8" i="14"/>
  <c r="AO19" i="3"/>
  <c r="AO23" i="3"/>
  <c r="AO25" i="3"/>
  <c r="AO24" i="3"/>
  <c r="AO26" i="3"/>
  <c r="AO20" i="3"/>
  <c r="AO21" i="3"/>
  <c r="AO22" i="3"/>
  <c r="AN55" i="3"/>
  <c r="AK6" i="14"/>
  <c r="AN49" i="3"/>
  <c r="AR3" i="1"/>
  <c r="AU5" i="1"/>
  <c r="AN7" i="14"/>
  <c r="AR5" i="8"/>
  <c r="AR50" i="3" s="1"/>
  <c r="AO49" i="3"/>
  <c r="AO55" i="3"/>
  <c r="AQ9" i="8"/>
  <c r="AQ54" i="3" s="1"/>
  <c r="AP4" i="8"/>
  <c r="AT13" i="1"/>
  <c r="AM11" i="14"/>
  <c r="AS3" i="1"/>
  <c r="AL6" i="14"/>
  <c r="AN4" i="3"/>
  <c r="AN3" i="3" s="1"/>
  <c r="AM3" i="8"/>
  <c r="AN52" i="3"/>
  <c r="AR9" i="1"/>
  <c r="AO7" i="8"/>
  <c r="AK9" i="14"/>
  <c r="AM10" i="14"/>
  <c r="AT11" i="1"/>
  <c r="AQ8" i="8"/>
  <c r="AQ53" i="3" s="1"/>
  <c r="AS15" i="8"/>
  <c r="AP17" i="14" s="1"/>
  <c r="AS23" i="8"/>
  <c r="AT26" i="8"/>
  <c r="AH15" i="12"/>
  <c r="BQ27" i="3"/>
  <c r="BQ39" i="3"/>
  <c r="BY27" i="3"/>
  <c r="BY39" i="3"/>
  <c r="AS10" i="8"/>
  <c r="AO12" i="14"/>
  <c r="AV15" i="1"/>
  <c r="AS14" i="8"/>
  <c r="AO16" i="14"/>
  <c r="AV23" i="1"/>
  <c r="AM13" i="14"/>
  <c r="AT17" i="1"/>
  <c r="AQ11" i="8"/>
  <c r="AM15" i="14"/>
  <c r="AT21" i="1"/>
  <c r="AQ13" i="8"/>
  <c r="AR13" i="8" s="1"/>
  <c r="AS20" i="8"/>
  <c r="AO22" i="14"/>
  <c r="AV35" i="1"/>
  <c r="AM14" i="14"/>
  <c r="AT19" i="1"/>
  <c r="AQ12" i="8"/>
  <c r="AS21" i="8"/>
  <c r="AO23" i="14"/>
  <c r="AV37" i="1"/>
  <c r="AM20" i="14"/>
  <c r="AT31" i="1"/>
  <c r="AQ18" i="8"/>
  <c r="AO25" i="14"/>
  <c r="AV41" i="1"/>
  <c r="AS16" i="8"/>
  <c r="AO18" i="14"/>
  <c r="AV27" i="1"/>
  <c r="AM19" i="14"/>
  <c r="AT29" i="1"/>
  <c r="AQ17" i="8"/>
  <c r="AO17" i="14"/>
  <c r="AV25" i="1"/>
  <c r="AS19" i="8"/>
  <c r="AO21" i="14"/>
  <c r="AV33" i="1"/>
  <c r="AS22" i="8"/>
  <c r="AO24" i="14"/>
  <c r="AV39" i="1"/>
  <c r="AH20" i="12"/>
  <c r="AH10" i="12"/>
  <c r="AG8" i="12"/>
  <c r="AG6" i="12"/>
  <c r="AH25" i="12"/>
  <c r="AG23" i="12"/>
  <c r="AG21" i="12"/>
  <c r="AH5" i="12"/>
  <c r="AG13" i="12"/>
  <c r="AG11" i="12"/>
  <c r="AG18" i="12"/>
  <c r="AG16" i="12"/>
  <c r="AO44" i="3"/>
  <c r="AO38" i="3"/>
  <c r="AO46" i="3"/>
  <c r="AO15" i="3"/>
  <c r="AO18" i="3"/>
  <c r="AO7" i="3"/>
  <c r="AO37" i="3"/>
  <c r="AO47" i="3"/>
  <c r="AI25" i="12" s="1"/>
  <c r="AO36" i="3"/>
  <c r="AO16" i="3"/>
  <c r="AO34" i="3"/>
  <c r="AO17" i="3"/>
  <c r="AO43" i="3"/>
  <c r="AI5" i="12" s="1"/>
  <c r="AO45" i="3"/>
  <c r="AI15" i="12" s="1"/>
  <c r="AO35" i="3"/>
  <c r="AO9" i="3"/>
  <c r="AO6" i="3"/>
  <c r="AO12" i="3"/>
  <c r="AO8" i="3"/>
  <c r="AO5" i="3"/>
  <c r="AO14" i="3"/>
  <c r="AO11" i="3"/>
  <c r="AO10" i="3"/>
  <c r="AO13" i="3"/>
  <c r="AP30" i="3"/>
  <c r="BA25" i="14" l="1"/>
  <c r="BB25" i="14"/>
  <c r="AZ25" i="14"/>
  <c r="AW25" i="14"/>
  <c r="AS25" i="14"/>
  <c r="AV25" i="14"/>
  <c r="AY25" i="14"/>
  <c r="AX25" i="14"/>
  <c r="AT25" i="14"/>
  <c r="AU25" i="14"/>
  <c r="AT17" i="14"/>
  <c r="AX17" i="14"/>
  <c r="AZ17" i="14"/>
  <c r="BA17" i="14"/>
  <c r="AY17" i="14"/>
  <c r="AS17" i="14"/>
  <c r="AV17" i="14"/>
  <c r="BB17" i="14"/>
  <c r="AU17" i="14"/>
  <c r="AW17" i="14"/>
  <c r="AT7" i="1"/>
  <c r="AQ6" i="8"/>
  <c r="AR6" i="8" s="1"/>
  <c r="AR51" i="3" s="1"/>
  <c r="AM8" i="14"/>
  <c r="AP19" i="3"/>
  <c r="AP20" i="3"/>
  <c r="AP21" i="3"/>
  <c r="AP22" i="3"/>
  <c r="AP23" i="3"/>
  <c r="AP24" i="3"/>
  <c r="AP26" i="3"/>
  <c r="AP25" i="3"/>
  <c r="AS5" i="8"/>
  <c r="AS50" i="3" s="1"/>
  <c r="AO7" i="14"/>
  <c r="AV5" i="1"/>
  <c r="AP49" i="3"/>
  <c r="AP55" i="3"/>
  <c r="AT3" i="1"/>
  <c r="AQ4" i="8"/>
  <c r="AR4" i="8" s="1"/>
  <c r="AM6" i="14"/>
  <c r="AN11" i="14"/>
  <c r="AU13" i="1"/>
  <c r="AR9" i="8"/>
  <c r="AR54" i="3" s="1"/>
  <c r="AO4" i="3"/>
  <c r="AP4" i="3" s="1"/>
  <c r="AP3" i="3" s="1"/>
  <c r="AN3" i="8"/>
  <c r="AO52" i="3"/>
  <c r="AS9" i="1"/>
  <c r="AP7" i="8"/>
  <c r="AL9" i="14"/>
  <c r="AP25" i="14"/>
  <c r="AU11" i="1"/>
  <c r="AR8" i="8"/>
  <c r="AR53" i="3" s="1"/>
  <c r="AN10" i="14"/>
  <c r="AW41" i="1"/>
  <c r="BA41" i="1" s="1"/>
  <c r="AT23" i="8"/>
  <c r="AW25" i="1"/>
  <c r="BA25" i="1" s="1"/>
  <c r="BG48" i="3"/>
  <c r="BG39" i="3" s="1"/>
  <c r="AT10" i="8"/>
  <c r="AU26" i="8"/>
  <c r="AT22" i="8"/>
  <c r="AT19" i="8"/>
  <c r="AT16" i="8"/>
  <c r="AT20" i="8"/>
  <c r="AT15" i="8"/>
  <c r="AT14" i="8"/>
  <c r="AT21" i="8"/>
  <c r="AH18" i="12"/>
  <c r="AH16" i="12"/>
  <c r="BV39" i="3"/>
  <c r="BV27" i="3"/>
  <c r="BW39" i="3"/>
  <c r="BW27" i="3"/>
  <c r="BK27" i="3"/>
  <c r="BK39" i="3"/>
  <c r="BL27" i="3"/>
  <c r="BL39" i="3"/>
  <c r="BR27" i="3"/>
  <c r="BR39" i="3"/>
  <c r="BX39" i="3"/>
  <c r="BX27" i="3"/>
  <c r="BP39" i="3"/>
  <c r="BP27" i="3"/>
  <c r="BJ27" i="3"/>
  <c r="BJ39" i="3"/>
  <c r="BU27" i="3"/>
  <c r="BU39" i="3"/>
  <c r="AS13" i="8"/>
  <c r="AO15" i="14"/>
  <c r="AV21" i="1"/>
  <c r="AN19" i="14"/>
  <c r="AU29" i="1"/>
  <c r="AR17" i="8"/>
  <c r="AP24" i="14"/>
  <c r="AW39" i="1"/>
  <c r="AP16" i="14"/>
  <c r="AW23" i="1"/>
  <c r="AN15" i="14"/>
  <c r="AU21" i="1"/>
  <c r="AN14" i="14"/>
  <c r="AU19" i="1"/>
  <c r="AR12" i="8"/>
  <c r="AP21" i="14"/>
  <c r="AW33" i="1"/>
  <c r="AP18" i="14"/>
  <c r="AW27" i="1"/>
  <c r="AN20" i="14"/>
  <c r="AU31" i="1"/>
  <c r="AR18" i="8"/>
  <c r="AN13" i="14"/>
  <c r="AU17" i="1"/>
  <c r="AR11" i="8"/>
  <c r="AP12" i="14"/>
  <c r="AW15" i="1"/>
  <c r="AP23" i="14"/>
  <c r="AW37" i="1"/>
  <c r="AP22" i="14"/>
  <c r="AW35" i="1"/>
  <c r="AH13" i="12"/>
  <c r="AH11" i="12"/>
  <c r="AI20" i="12"/>
  <c r="AH8" i="12"/>
  <c r="AH6" i="12"/>
  <c r="AI28" i="12"/>
  <c r="AI26" i="12"/>
  <c r="AI29" i="12" s="1"/>
  <c r="AI18" i="12"/>
  <c r="AI16" i="12"/>
  <c r="AH28" i="12"/>
  <c r="AH26" i="12"/>
  <c r="AH29" i="12" s="1"/>
  <c r="AI8" i="12"/>
  <c r="AI6" i="12"/>
  <c r="AI10" i="12"/>
  <c r="AH23" i="12"/>
  <c r="AH21" i="12"/>
  <c r="AP47" i="3"/>
  <c r="AP45" i="3"/>
  <c r="AP43" i="3"/>
  <c r="AP38" i="3"/>
  <c r="AP37" i="3"/>
  <c r="AP36" i="3"/>
  <c r="AP35" i="3"/>
  <c r="AP18" i="3"/>
  <c r="AP44" i="3"/>
  <c r="AJ10" i="12" s="1"/>
  <c r="AP15" i="3"/>
  <c r="AP17" i="3"/>
  <c r="AP34" i="3"/>
  <c r="AP16" i="3"/>
  <c r="AP46" i="3"/>
  <c r="AJ20" i="12" s="1"/>
  <c r="AP6" i="3"/>
  <c r="AP12" i="3"/>
  <c r="AP8" i="3"/>
  <c r="AP9" i="3"/>
  <c r="AP11" i="3"/>
  <c r="AP7" i="3"/>
  <c r="AP14" i="3"/>
  <c r="AP13" i="3"/>
  <c r="AP5" i="3"/>
  <c r="AP10" i="3"/>
  <c r="AQ30" i="3"/>
  <c r="AX16" i="14" l="1"/>
  <c r="AZ16" i="14"/>
  <c r="AU16" i="14"/>
  <c r="AT16" i="14"/>
  <c r="AY16" i="14"/>
  <c r="AW16" i="14"/>
  <c r="AS16" i="14"/>
  <c r="BA16" i="14"/>
  <c r="BB16" i="14"/>
  <c r="AV16" i="14"/>
  <c r="AX7" i="14"/>
  <c r="AU7" i="14"/>
  <c r="AW7" i="14"/>
  <c r="BA7" i="14"/>
  <c r="AZ7" i="14"/>
  <c r="AV7" i="14"/>
  <c r="AT7" i="14"/>
  <c r="BB7" i="14"/>
  <c r="AS7" i="14"/>
  <c r="AY7" i="14"/>
  <c r="AX24" i="14"/>
  <c r="AU24" i="14"/>
  <c r="AT24" i="14"/>
  <c r="AY24" i="14"/>
  <c r="BB24" i="14"/>
  <c r="AW24" i="14"/>
  <c r="AS24" i="14"/>
  <c r="BA24" i="14"/>
  <c r="AV24" i="14"/>
  <c r="AZ24" i="14"/>
  <c r="AX23" i="14"/>
  <c r="AW23" i="14"/>
  <c r="BA23" i="14"/>
  <c r="AZ23" i="14"/>
  <c r="AV23" i="14"/>
  <c r="AT23" i="14"/>
  <c r="BB23" i="14"/>
  <c r="AS23" i="14"/>
  <c r="AU23" i="14"/>
  <c r="AY23" i="14"/>
  <c r="AU10" i="14"/>
  <c r="AZ10" i="14"/>
  <c r="AW10" i="14"/>
  <c r="BA10" i="14"/>
  <c r="AS10" i="14"/>
  <c r="AV10" i="14"/>
  <c r="BB10" i="14"/>
  <c r="AY10" i="14"/>
  <c r="AX10" i="14"/>
  <c r="AT10" i="14"/>
  <c r="AS21" i="14"/>
  <c r="AZ21" i="14"/>
  <c r="BA21" i="14"/>
  <c r="AV21" i="14"/>
  <c r="AX21" i="14"/>
  <c r="AT21" i="14"/>
  <c r="BB21" i="14"/>
  <c r="AY21" i="14"/>
  <c r="AU21" i="14"/>
  <c r="AW21" i="14"/>
  <c r="AW18" i="14"/>
  <c r="AV18" i="14"/>
  <c r="AY18" i="14"/>
  <c r="BB18" i="14"/>
  <c r="AS18" i="14"/>
  <c r="AT18" i="14"/>
  <c r="AX18" i="14"/>
  <c r="AU18" i="14"/>
  <c r="AZ18" i="14"/>
  <c r="BA18" i="14"/>
  <c r="AV22" i="14"/>
  <c r="AT22" i="14"/>
  <c r="BB22" i="14"/>
  <c r="AX22" i="14"/>
  <c r="BA22" i="14"/>
  <c r="AS22" i="14"/>
  <c r="AU22" i="14"/>
  <c r="AW22" i="14"/>
  <c r="AY22" i="14"/>
  <c r="AZ22" i="14"/>
  <c r="AZ12" i="14"/>
  <c r="BA12" i="14"/>
  <c r="AW12" i="14"/>
  <c r="AY12" i="14"/>
  <c r="AS12" i="14"/>
  <c r="AV12" i="14"/>
  <c r="AX12" i="14"/>
  <c r="AU12" i="14"/>
  <c r="AT12" i="14"/>
  <c r="BB12" i="14"/>
  <c r="AV11" i="14"/>
  <c r="AZ11" i="14"/>
  <c r="AT11" i="14"/>
  <c r="BB11" i="14"/>
  <c r="AU11" i="14"/>
  <c r="AY11" i="14"/>
  <c r="AW11" i="14"/>
  <c r="BA11" i="14"/>
  <c r="AX11" i="14"/>
  <c r="AS11" i="14"/>
  <c r="AU7" i="1"/>
  <c r="AQ51" i="3"/>
  <c r="AN8" i="14"/>
  <c r="AQ19" i="3"/>
  <c r="AQ20" i="3"/>
  <c r="AQ21" i="3"/>
  <c r="AQ22" i="3"/>
  <c r="AQ23" i="3"/>
  <c r="AQ24" i="3"/>
  <c r="AQ25" i="3"/>
  <c r="AQ26" i="3"/>
  <c r="AW5" i="1"/>
  <c r="BA5" i="1" s="1"/>
  <c r="AT5" i="8"/>
  <c r="AT50" i="3" s="1"/>
  <c r="AP7" i="14"/>
  <c r="AR49" i="3"/>
  <c r="AR55" i="3"/>
  <c r="AQ49" i="3"/>
  <c r="AQ55" i="3"/>
  <c r="AU3" i="1"/>
  <c r="AN6" i="14"/>
  <c r="AV13" i="1"/>
  <c r="AS9" i="8"/>
  <c r="AS54" i="3" s="1"/>
  <c r="AO11" i="14"/>
  <c r="AS6" i="8"/>
  <c r="AS51" i="3" s="1"/>
  <c r="AO3" i="8"/>
  <c r="AO3" i="3"/>
  <c r="AV7" i="1"/>
  <c r="AO8" i="14"/>
  <c r="AP52" i="3"/>
  <c r="AM9" i="14"/>
  <c r="AT9" i="1"/>
  <c r="AQ7" i="8"/>
  <c r="AO10" i="14"/>
  <c r="AV11" i="1"/>
  <c r="AS8" i="8"/>
  <c r="AS53" i="3" s="1"/>
  <c r="AX25" i="1"/>
  <c r="BQ25" i="1" s="1"/>
  <c r="AX41" i="1"/>
  <c r="BL41" i="1" s="1"/>
  <c r="AU23" i="8"/>
  <c r="AU16" i="8"/>
  <c r="AU20" i="8"/>
  <c r="AU22" i="8"/>
  <c r="AU14" i="8"/>
  <c r="AU15" i="8"/>
  <c r="BG27" i="3"/>
  <c r="AU21" i="8"/>
  <c r="AU19" i="8"/>
  <c r="AV26" i="8"/>
  <c r="AU10" i="8"/>
  <c r="AT13" i="8"/>
  <c r="AU13" i="8" s="1"/>
  <c r="AP3" i="8"/>
  <c r="BO39" i="3"/>
  <c r="BO27" i="3"/>
  <c r="BH39" i="3"/>
  <c r="BH27" i="3"/>
  <c r="AQ8" i="3"/>
  <c r="AQ35" i="3"/>
  <c r="AQ43" i="3"/>
  <c r="AK5" i="12" s="1"/>
  <c r="AX23" i="1"/>
  <c r="BA23" i="1"/>
  <c r="AX39" i="1"/>
  <c r="BA39" i="1"/>
  <c r="AS17" i="8"/>
  <c r="AO19" i="14"/>
  <c r="AV29" i="1"/>
  <c r="AS18" i="8"/>
  <c r="AO20" i="14"/>
  <c r="AV31" i="1"/>
  <c r="AX15" i="1"/>
  <c r="BA15" i="1"/>
  <c r="AX27" i="1"/>
  <c r="BA27" i="1"/>
  <c r="AS12" i="8"/>
  <c r="AO14" i="14"/>
  <c r="AV19" i="1"/>
  <c r="AS4" i="8"/>
  <c r="AO6" i="14"/>
  <c r="AV3" i="1"/>
  <c r="AX35" i="1"/>
  <c r="BA35" i="1"/>
  <c r="AS11" i="8"/>
  <c r="AO13" i="14"/>
  <c r="AV17" i="1"/>
  <c r="AX33" i="1"/>
  <c r="BA33" i="1"/>
  <c r="AX37" i="1"/>
  <c r="BA37" i="1"/>
  <c r="AP15" i="14"/>
  <c r="AW21" i="1"/>
  <c r="AJ13" i="12"/>
  <c r="AJ11" i="12"/>
  <c r="AJ15" i="12"/>
  <c r="AI23" i="12"/>
  <c r="AI21" i="12"/>
  <c r="AJ25" i="12"/>
  <c r="AQ36" i="3"/>
  <c r="AQ37" i="3"/>
  <c r="AI13" i="12"/>
  <c r="AI11" i="12"/>
  <c r="AJ23" i="12"/>
  <c r="AJ21" i="12"/>
  <c r="AJ5" i="12"/>
  <c r="AQ44" i="3"/>
  <c r="AQ46" i="3"/>
  <c r="AQ15" i="3"/>
  <c r="AQ16" i="3"/>
  <c r="AQ47" i="3"/>
  <c r="AK25" i="12" s="1"/>
  <c r="AQ18" i="3"/>
  <c r="AQ34" i="3"/>
  <c r="AQ38" i="3"/>
  <c r="AQ17" i="3"/>
  <c r="AQ45" i="3"/>
  <c r="AK15" i="12" s="1"/>
  <c r="AQ9" i="3"/>
  <c r="AQ13" i="3"/>
  <c r="AQ14" i="3"/>
  <c r="AQ4" i="3"/>
  <c r="AQ3" i="3" s="1"/>
  <c r="AQ7" i="3"/>
  <c r="AQ10" i="3"/>
  <c r="AQ6" i="3"/>
  <c r="AQ12" i="3"/>
  <c r="AQ11" i="3"/>
  <c r="AQ5" i="3"/>
  <c r="AS30" i="3"/>
  <c r="AR30" i="3"/>
  <c r="AW15" i="14" l="1"/>
  <c r="AV15" i="14"/>
  <c r="AU15" i="14"/>
  <c r="AT15" i="14"/>
  <c r="BA15" i="14"/>
  <c r="AS15" i="14"/>
  <c r="AZ15" i="14"/>
  <c r="AY15" i="14"/>
  <c r="AX15" i="14"/>
  <c r="BB15" i="14"/>
  <c r="AU8" i="14"/>
  <c r="AX8" i="14"/>
  <c r="BB8" i="14"/>
  <c r="AY8" i="14"/>
  <c r="AZ8" i="14"/>
  <c r="AV8" i="14"/>
  <c r="AT8" i="14"/>
  <c r="AW8" i="14"/>
  <c r="AS8" i="14"/>
  <c r="BA8" i="14"/>
  <c r="AU5" i="8"/>
  <c r="AU50" i="3" s="1"/>
  <c r="AX5" i="1"/>
  <c r="BI5" i="1" s="1"/>
  <c r="AR19" i="3"/>
  <c r="AS19" i="3" s="1"/>
  <c r="AT19" i="3" s="1"/>
  <c r="AU19" i="3" s="1"/>
  <c r="AV19" i="3" s="1"/>
  <c r="AW19" i="3" s="1"/>
  <c r="AX19" i="3" s="1"/>
  <c r="AY19" i="3" s="1"/>
  <c r="AZ19" i="3" s="1"/>
  <c r="BA19" i="3" s="1"/>
  <c r="BB19" i="3" s="1"/>
  <c r="BC19" i="3" s="1"/>
  <c r="BD19" i="3" s="1"/>
  <c r="BE19" i="3" s="1"/>
  <c r="AR20" i="3"/>
  <c r="AS20" i="3" s="1"/>
  <c r="AT20" i="3" s="1"/>
  <c r="AU20" i="3" s="1"/>
  <c r="AV20" i="3" s="1"/>
  <c r="AW20" i="3" s="1"/>
  <c r="AX20" i="3" s="1"/>
  <c r="AY20" i="3" s="1"/>
  <c r="AZ20" i="3" s="1"/>
  <c r="BA20" i="3" s="1"/>
  <c r="BB20" i="3" s="1"/>
  <c r="BC20" i="3" s="1"/>
  <c r="BD20" i="3" s="1"/>
  <c r="BE20" i="3" s="1"/>
  <c r="AR21" i="3"/>
  <c r="AS21" i="3" s="1"/>
  <c r="AT21" i="3" s="1"/>
  <c r="AU21" i="3" s="1"/>
  <c r="AV21" i="3" s="1"/>
  <c r="AW21" i="3" s="1"/>
  <c r="AX21" i="3" s="1"/>
  <c r="AY21" i="3" s="1"/>
  <c r="AZ21" i="3" s="1"/>
  <c r="BA21" i="3" s="1"/>
  <c r="BB21" i="3" s="1"/>
  <c r="BC21" i="3" s="1"/>
  <c r="BD21" i="3" s="1"/>
  <c r="BE21" i="3" s="1"/>
  <c r="AR22" i="3"/>
  <c r="AS22" i="3" s="1"/>
  <c r="AT22" i="3" s="1"/>
  <c r="AU22" i="3" s="1"/>
  <c r="AV22" i="3" s="1"/>
  <c r="AW22" i="3" s="1"/>
  <c r="AX22" i="3" s="1"/>
  <c r="AY22" i="3" s="1"/>
  <c r="AZ22" i="3" s="1"/>
  <c r="BA22" i="3" s="1"/>
  <c r="BB22" i="3" s="1"/>
  <c r="BC22" i="3" s="1"/>
  <c r="BD22" i="3" s="1"/>
  <c r="BE22" i="3" s="1"/>
  <c r="AR23" i="3"/>
  <c r="AS23" i="3" s="1"/>
  <c r="AT23" i="3" s="1"/>
  <c r="AU23" i="3" s="1"/>
  <c r="AV23" i="3" s="1"/>
  <c r="AW23" i="3" s="1"/>
  <c r="AX23" i="3" s="1"/>
  <c r="AY23" i="3" s="1"/>
  <c r="AZ23" i="3" s="1"/>
  <c r="BA23" i="3" s="1"/>
  <c r="BB23" i="3" s="1"/>
  <c r="BC23" i="3" s="1"/>
  <c r="BD23" i="3" s="1"/>
  <c r="BE23" i="3" s="1"/>
  <c r="AR24" i="3"/>
  <c r="AS24" i="3" s="1"/>
  <c r="AT24" i="3" s="1"/>
  <c r="AU24" i="3" s="1"/>
  <c r="AV24" i="3" s="1"/>
  <c r="AW24" i="3" s="1"/>
  <c r="AX24" i="3" s="1"/>
  <c r="AY24" i="3" s="1"/>
  <c r="AZ24" i="3" s="1"/>
  <c r="BA24" i="3" s="1"/>
  <c r="BB24" i="3" s="1"/>
  <c r="BC24" i="3" s="1"/>
  <c r="BD24" i="3" s="1"/>
  <c r="BE24" i="3" s="1"/>
  <c r="AR25" i="3"/>
  <c r="AS25" i="3" s="1"/>
  <c r="AT25" i="3" s="1"/>
  <c r="AU25" i="3" s="1"/>
  <c r="AV25" i="3" s="1"/>
  <c r="AW25" i="3" s="1"/>
  <c r="AX25" i="3" s="1"/>
  <c r="AY25" i="3" s="1"/>
  <c r="AZ25" i="3" s="1"/>
  <c r="BA25" i="3" s="1"/>
  <c r="BB25" i="3" s="1"/>
  <c r="BC25" i="3" s="1"/>
  <c r="BD25" i="3" s="1"/>
  <c r="BE25" i="3" s="1"/>
  <c r="AR26" i="3"/>
  <c r="AS26" i="3" s="1"/>
  <c r="AT26" i="3" s="1"/>
  <c r="AU26" i="3" s="1"/>
  <c r="AV26" i="3" s="1"/>
  <c r="AW26" i="3" s="1"/>
  <c r="AX26" i="3" s="1"/>
  <c r="AY26" i="3" s="1"/>
  <c r="AZ26" i="3" s="1"/>
  <c r="BA26" i="3" s="1"/>
  <c r="BB26" i="3" s="1"/>
  <c r="BC26" i="3" s="1"/>
  <c r="BD26" i="3" s="1"/>
  <c r="BE26" i="3" s="1"/>
  <c r="AS49" i="3"/>
  <c r="AS55" i="3"/>
  <c r="AP11" i="14"/>
  <c r="AT9" i="8"/>
  <c r="AT54" i="3" s="1"/>
  <c r="AW13" i="1"/>
  <c r="AX13" i="1" s="1"/>
  <c r="AT6" i="8"/>
  <c r="AT51" i="3" s="1"/>
  <c r="AP8" i="14"/>
  <c r="AW7" i="1"/>
  <c r="AX7" i="1" s="1"/>
  <c r="AQ52" i="3"/>
  <c r="AN9" i="14"/>
  <c r="AU9" i="1"/>
  <c r="AR7" i="8"/>
  <c r="AT8" i="8"/>
  <c r="AP10" i="14"/>
  <c r="AW11" i="1"/>
  <c r="BB25" i="1"/>
  <c r="BR25" i="1"/>
  <c r="BL25" i="1"/>
  <c r="BK25" i="1"/>
  <c r="BY25" i="1"/>
  <c r="BU25" i="1"/>
  <c r="BF25" i="1"/>
  <c r="BI25" i="1"/>
  <c r="BV25" i="1"/>
  <c r="BW25" i="1"/>
  <c r="BG25" i="1"/>
  <c r="BP25" i="1"/>
  <c r="BJ25" i="1"/>
  <c r="BT25" i="1"/>
  <c r="BO25" i="1"/>
  <c r="BC25" i="1"/>
  <c r="BM25" i="1"/>
  <c r="BH25" i="1"/>
  <c r="BS25" i="1"/>
  <c r="BN25" i="1"/>
  <c r="BX25" i="1"/>
  <c r="BD25" i="1"/>
  <c r="BE25" i="1"/>
  <c r="BT41" i="1"/>
  <c r="BO41" i="1"/>
  <c r="BW41" i="1"/>
  <c r="BJ41" i="1"/>
  <c r="BM41" i="1"/>
  <c r="BH41" i="1"/>
  <c r="BR41" i="1"/>
  <c r="BU41" i="1"/>
  <c r="BP41" i="1"/>
  <c r="BF41" i="1"/>
  <c r="BX41" i="1"/>
  <c r="BK41" i="1"/>
  <c r="BV41" i="1"/>
  <c r="BQ41" i="1"/>
  <c r="BE41" i="1"/>
  <c r="BN41" i="1"/>
  <c r="BI41" i="1"/>
  <c r="BS41" i="1"/>
  <c r="BG41" i="1"/>
  <c r="BY41" i="1"/>
  <c r="AV22" i="8"/>
  <c r="AV14" i="8"/>
  <c r="AV16" i="8"/>
  <c r="AV19" i="8"/>
  <c r="AV10" i="8"/>
  <c r="AV21" i="8"/>
  <c r="AT18" i="8"/>
  <c r="AU18" i="8" s="1"/>
  <c r="AV18" i="8" s="1"/>
  <c r="AW26" i="8"/>
  <c r="AT12" i="8"/>
  <c r="AU12" i="8" s="1"/>
  <c r="AV12" i="8" s="1"/>
  <c r="BF48" i="3"/>
  <c r="BF27" i="3" s="1"/>
  <c r="AT4" i="8"/>
  <c r="AT55" i="3" s="1"/>
  <c r="AV20" i="8"/>
  <c r="AT17" i="8"/>
  <c r="AU17" i="8" s="1"/>
  <c r="AV17" i="8" s="1"/>
  <c r="AT11" i="8"/>
  <c r="AU11" i="8" s="1"/>
  <c r="AV11" i="8" s="1"/>
  <c r="AV15" i="8"/>
  <c r="AV13" i="8"/>
  <c r="AV23" i="8"/>
  <c r="AR43" i="3"/>
  <c r="AL5" i="12" s="1"/>
  <c r="BQ15" i="1"/>
  <c r="BX15" i="1"/>
  <c r="BP15" i="1"/>
  <c r="BH15" i="1"/>
  <c r="BG15" i="1"/>
  <c r="BW15" i="1"/>
  <c r="BO15" i="1"/>
  <c r="BV15" i="1"/>
  <c r="BN15" i="1"/>
  <c r="BF15" i="1"/>
  <c r="BE15" i="1"/>
  <c r="BU15" i="1"/>
  <c r="BM15" i="1"/>
  <c r="BT15" i="1"/>
  <c r="BL15" i="1"/>
  <c r="BD15" i="1"/>
  <c r="BY15" i="1"/>
  <c r="BI15" i="1"/>
  <c r="BS15" i="1"/>
  <c r="BK15" i="1"/>
  <c r="BC15" i="1"/>
  <c r="BR15" i="1"/>
  <c r="BJ15" i="1"/>
  <c r="BB15" i="1"/>
  <c r="BT39" i="1"/>
  <c r="BI39" i="1"/>
  <c r="BS39" i="1"/>
  <c r="BH39" i="1"/>
  <c r="BR39" i="1"/>
  <c r="BG39" i="1"/>
  <c r="BY39" i="1"/>
  <c r="BQ39" i="1"/>
  <c r="BF39" i="1"/>
  <c r="BX39" i="1"/>
  <c r="BP39" i="1"/>
  <c r="BE39" i="1"/>
  <c r="BW39" i="1"/>
  <c r="BO39" i="1"/>
  <c r="BV39" i="1"/>
  <c r="BN39" i="1"/>
  <c r="BU39" i="1"/>
  <c r="BJ39" i="1"/>
  <c r="BL39" i="1"/>
  <c r="BM39" i="1"/>
  <c r="BK39" i="1"/>
  <c r="BY35" i="1"/>
  <c r="BQ35" i="1"/>
  <c r="BI35" i="1"/>
  <c r="BX35" i="1"/>
  <c r="BP35" i="1"/>
  <c r="BH35" i="1"/>
  <c r="BW35" i="1"/>
  <c r="BO35" i="1"/>
  <c r="BG35" i="1"/>
  <c r="BV35" i="1"/>
  <c r="BN35" i="1"/>
  <c r="BF35" i="1"/>
  <c r="BU35" i="1"/>
  <c r="BM35" i="1"/>
  <c r="BE35" i="1"/>
  <c r="BT35" i="1"/>
  <c r="BL35" i="1"/>
  <c r="BD35" i="1"/>
  <c r="BS35" i="1"/>
  <c r="BK35" i="1"/>
  <c r="BC35" i="1"/>
  <c r="BR35" i="1"/>
  <c r="BJ35" i="1"/>
  <c r="BB35" i="1"/>
  <c r="BY37" i="1"/>
  <c r="BQ37" i="1"/>
  <c r="BI37" i="1"/>
  <c r="BX37" i="1"/>
  <c r="BP37" i="1"/>
  <c r="BH37" i="1"/>
  <c r="BW37" i="1"/>
  <c r="BO37" i="1"/>
  <c r="BG37" i="1"/>
  <c r="BV37" i="1"/>
  <c r="BN37" i="1"/>
  <c r="BF37" i="1"/>
  <c r="BU37" i="1"/>
  <c r="BM37" i="1"/>
  <c r="BE37" i="1"/>
  <c r="BT37" i="1"/>
  <c r="BL37" i="1"/>
  <c r="BD37" i="1"/>
  <c r="BS37" i="1"/>
  <c r="BK37" i="1"/>
  <c r="BC37" i="1"/>
  <c r="BR37" i="1"/>
  <c r="BJ37" i="1"/>
  <c r="BB37" i="1"/>
  <c r="BY23" i="1"/>
  <c r="BQ23" i="1"/>
  <c r="BI23" i="1"/>
  <c r="BX23" i="1"/>
  <c r="BP23" i="1"/>
  <c r="BH23" i="1"/>
  <c r="BW23" i="1"/>
  <c r="BO23" i="1"/>
  <c r="BG23" i="1"/>
  <c r="BV23" i="1"/>
  <c r="BN23" i="1"/>
  <c r="BF23" i="1"/>
  <c r="BU23" i="1"/>
  <c r="BM23" i="1"/>
  <c r="BE23" i="1"/>
  <c r="BT23" i="1"/>
  <c r="BL23" i="1"/>
  <c r="BD23" i="1"/>
  <c r="BS23" i="1"/>
  <c r="BK23" i="1"/>
  <c r="BC23" i="1"/>
  <c r="BR23" i="1"/>
  <c r="BJ23" i="1"/>
  <c r="BB23" i="1"/>
  <c r="BY33" i="1"/>
  <c r="BQ33" i="1"/>
  <c r="BI33" i="1"/>
  <c r="BX33" i="1"/>
  <c r="BP33" i="1"/>
  <c r="BH33" i="1"/>
  <c r="BW33" i="1"/>
  <c r="BO33" i="1"/>
  <c r="BG33" i="1"/>
  <c r="BV33" i="1"/>
  <c r="BN33" i="1"/>
  <c r="BF33" i="1"/>
  <c r="BU33" i="1"/>
  <c r="BM33" i="1"/>
  <c r="BE33" i="1"/>
  <c r="BT33" i="1"/>
  <c r="BL33" i="1"/>
  <c r="BD33" i="1"/>
  <c r="BS33" i="1"/>
  <c r="BK33" i="1"/>
  <c r="BC33" i="1"/>
  <c r="BR33" i="1"/>
  <c r="BJ33" i="1"/>
  <c r="BB33" i="1"/>
  <c r="BY27" i="1"/>
  <c r="BI27" i="1"/>
  <c r="BX27" i="1"/>
  <c r="BP27" i="1"/>
  <c r="BH27" i="1"/>
  <c r="BW27" i="1"/>
  <c r="BO27" i="1"/>
  <c r="BG27" i="1"/>
  <c r="BV27" i="1"/>
  <c r="BN27" i="1"/>
  <c r="BF27" i="1"/>
  <c r="BU27" i="1"/>
  <c r="BM27" i="1"/>
  <c r="BE27" i="1"/>
  <c r="BT27" i="1"/>
  <c r="BL27" i="1"/>
  <c r="BD27" i="1"/>
  <c r="BS27" i="1"/>
  <c r="BK27" i="1"/>
  <c r="BC27" i="1"/>
  <c r="BR27" i="1"/>
  <c r="BJ27" i="1"/>
  <c r="BB27" i="1"/>
  <c r="BQ27" i="1"/>
  <c r="AQ3" i="8"/>
  <c r="BI27" i="3"/>
  <c r="BI39" i="3"/>
  <c r="BM27" i="3"/>
  <c r="BM39" i="3"/>
  <c r="BT27" i="3"/>
  <c r="BT39" i="3"/>
  <c r="BN39" i="3"/>
  <c r="BN27" i="3"/>
  <c r="BS27" i="3"/>
  <c r="BS39" i="3"/>
  <c r="AR15" i="3"/>
  <c r="AS15" i="3" s="1"/>
  <c r="AT15" i="3" s="1"/>
  <c r="AU15" i="3" s="1"/>
  <c r="AV15" i="3" s="1"/>
  <c r="AW15" i="3" s="1"/>
  <c r="AX15" i="3" s="1"/>
  <c r="AY15" i="3" s="1"/>
  <c r="AZ15" i="3" s="1"/>
  <c r="BA15" i="3" s="1"/>
  <c r="BB15" i="3" s="1"/>
  <c r="BC15" i="3" s="1"/>
  <c r="BD15" i="3" s="1"/>
  <c r="BE15" i="3" s="1"/>
  <c r="AP14" i="14"/>
  <c r="AW19" i="1"/>
  <c r="AP19" i="14"/>
  <c r="AW29" i="1"/>
  <c r="AP6" i="14"/>
  <c r="AW3" i="1"/>
  <c r="AX3" i="1" s="1"/>
  <c r="AX21" i="1"/>
  <c r="BA21" i="1"/>
  <c r="AP13" i="14"/>
  <c r="AW17" i="1"/>
  <c r="AP20" i="14"/>
  <c r="AW31" i="1"/>
  <c r="AR6" i="3"/>
  <c r="AK18" i="12"/>
  <c r="AK16" i="12"/>
  <c r="AJ18" i="12"/>
  <c r="AJ16" i="12"/>
  <c r="AK10" i="12"/>
  <c r="AR16" i="3"/>
  <c r="AS16" i="3" s="1"/>
  <c r="AT16" i="3" s="1"/>
  <c r="AU16" i="3" s="1"/>
  <c r="AV16" i="3" s="1"/>
  <c r="AW16" i="3" s="1"/>
  <c r="AX16" i="3" s="1"/>
  <c r="AY16" i="3" s="1"/>
  <c r="AZ16" i="3" s="1"/>
  <c r="BA16" i="3" s="1"/>
  <c r="BB16" i="3" s="1"/>
  <c r="BC16" i="3" s="1"/>
  <c r="BD16" i="3" s="1"/>
  <c r="BE16" i="3" s="1"/>
  <c r="AJ8" i="12"/>
  <c r="AJ6" i="12"/>
  <c r="AJ28" i="12"/>
  <c r="AJ26" i="12"/>
  <c r="AJ29" i="12" s="1"/>
  <c r="AK20" i="12"/>
  <c r="AK28" i="12"/>
  <c r="AK26" i="12"/>
  <c r="AK29" i="12" s="1"/>
  <c r="AR35" i="3"/>
  <c r="AS35" i="3" s="1"/>
  <c r="AT35" i="3" s="1"/>
  <c r="AK8" i="12"/>
  <c r="AK6" i="12"/>
  <c r="AR47" i="3"/>
  <c r="AL25" i="12" s="1"/>
  <c r="AR45" i="3"/>
  <c r="AL15" i="12" s="1"/>
  <c r="AR34" i="3"/>
  <c r="AR17" i="3"/>
  <c r="AR12" i="3"/>
  <c r="AR37" i="3"/>
  <c r="AR8" i="3"/>
  <c r="AR44" i="3"/>
  <c r="AL10" i="12" s="1"/>
  <c r="AR18" i="3"/>
  <c r="AR46" i="3"/>
  <c r="AL20" i="12" s="1"/>
  <c r="AR36" i="3"/>
  <c r="AR38" i="3"/>
  <c r="AR5" i="3"/>
  <c r="AR10" i="3"/>
  <c r="AR7" i="3"/>
  <c r="AR4" i="3"/>
  <c r="AS4" i="3" s="1"/>
  <c r="AT4" i="3" s="1"/>
  <c r="AT3" i="8" s="1"/>
  <c r="AR14" i="3"/>
  <c r="AR13" i="3"/>
  <c r="AR9" i="3"/>
  <c r="AR11" i="3"/>
  <c r="AW14" i="14" l="1"/>
  <c r="AY14" i="14"/>
  <c r="BB14" i="14"/>
  <c r="AT14" i="14"/>
  <c r="AX14" i="14"/>
  <c r="AZ14" i="14"/>
  <c r="BA14" i="14"/>
  <c r="AU14" i="14"/>
  <c r="AS14" i="14"/>
  <c r="AV14" i="14"/>
  <c r="AW20" i="14"/>
  <c r="AY20" i="14"/>
  <c r="BB20" i="14"/>
  <c r="AS20" i="14"/>
  <c r="AX20" i="14"/>
  <c r="AU20" i="14"/>
  <c r="AZ20" i="14"/>
  <c r="AV20" i="14"/>
  <c r="AT20" i="14"/>
  <c r="BA20" i="14"/>
  <c r="AS13" i="14"/>
  <c r="AZ13" i="14"/>
  <c r="AW13" i="14"/>
  <c r="AV13" i="14"/>
  <c r="AX13" i="14"/>
  <c r="BB13" i="14"/>
  <c r="BA13" i="14"/>
  <c r="AU13" i="14"/>
  <c r="AT13" i="14"/>
  <c r="AY13" i="14"/>
  <c r="AZ19" i="14"/>
  <c r="AT19" i="14"/>
  <c r="BB19" i="14"/>
  <c r="AU19" i="14"/>
  <c r="AW19" i="14"/>
  <c r="AV19" i="14"/>
  <c r="AY19" i="14"/>
  <c r="AS19" i="14"/>
  <c r="AX19" i="14"/>
  <c r="BA19" i="14"/>
  <c r="AT9" i="14"/>
  <c r="AX9" i="14"/>
  <c r="AU9" i="14"/>
  <c r="BB9" i="14"/>
  <c r="BA9" i="14"/>
  <c r="AZ9" i="14"/>
  <c r="AW9" i="14"/>
  <c r="AV9" i="14"/>
  <c r="AY9" i="14"/>
  <c r="AS9" i="14"/>
  <c r="BL5" i="1"/>
  <c r="BM5" i="1"/>
  <c r="BV5" i="1"/>
  <c r="BQ5" i="1"/>
  <c r="BK5" i="1"/>
  <c r="BT5" i="1"/>
  <c r="BR5" i="1"/>
  <c r="BY5" i="1"/>
  <c r="BN5" i="1"/>
  <c r="BW5" i="1"/>
  <c r="BU5" i="1"/>
  <c r="BJ5" i="1"/>
  <c r="BG5" i="1"/>
  <c r="BE5" i="1"/>
  <c r="BX5" i="1"/>
  <c r="BF5" i="1"/>
  <c r="BH5" i="1"/>
  <c r="BP5" i="1"/>
  <c r="AV5" i="8"/>
  <c r="AV50" i="3" s="1"/>
  <c r="BS5" i="1"/>
  <c r="BO5" i="1"/>
  <c r="BA13" i="1"/>
  <c r="BM13" i="1" s="1"/>
  <c r="BX13" i="1"/>
  <c r="BI13" i="1"/>
  <c r="BR13" i="1"/>
  <c r="BQ13" i="1"/>
  <c r="BW13" i="1"/>
  <c r="BE13" i="1"/>
  <c r="AU9" i="8"/>
  <c r="AU54" i="3" s="1"/>
  <c r="BL13" i="1"/>
  <c r="BT13" i="1"/>
  <c r="BO13" i="1"/>
  <c r="BU13" i="1"/>
  <c r="BH13" i="1"/>
  <c r="BK13" i="1"/>
  <c r="BF13" i="1"/>
  <c r="BN13" i="1"/>
  <c r="AU6" i="8"/>
  <c r="AU51" i="3" s="1"/>
  <c r="BA7" i="1"/>
  <c r="BP7" i="1" s="1"/>
  <c r="AR52" i="3"/>
  <c r="AV9" i="1"/>
  <c r="AS7" i="8"/>
  <c r="AO9" i="14"/>
  <c r="AU8" i="8"/>
  <c r="AT53" i="3"/>
  <c r="AU4" i="8"/>
  <c r="AU55" i="3" s="1"/>
  <c r="AT49" i="3"/>
  <c r="AX11" i="1"/>
  <c r="BA11" i="1"/>
  <c r="AU35" i="3"/>
  <c r="AV35" i="3" s="1"/>
  <c r="AW35" i="3" s="1"/>
  <c r="AX35" i="3" s="1"/>
  <c r="AY35" i="3" s="1"/>
  <c r="AZ35" i="3" s="1"/>
  <c r="BA35" i="3" s="1"/>
  <c r="BB35" i="3" s="1"/>
  <c r="BC35" i="3" s="1"/>
  <c r="BD35" i="3" s="1"/>
  <c r="BE35" i="3" s="1"/>
  <c r="AW22" i="8"/>
  <c r="AT3" i="3"/>
  <c r="AU4" i="3"/>
  <c r="AU3" i="8" s="1"/>
  <c r="AW23" i="8"/>
  <c r="AW11" i="8"/>
  <c r="AW12" i="8"/>
  <c r="AW14" i="8"/>
  <c r="AS43" i="3"/>
  <c r="AM5" i="12" s="1"/>
  <c r="AM6" i="12" s="1"/>
  <c r="BF39" i="3"/>
  <c r="AW13" i="8"/>
  <c r="AW10" i="8"/>
  <c r="AW17" i="8"/>
  <c r="AW15" i="8"/>
  <c r="AW20" i="8"/>
  <c r="AW16" i="8"/>
  <c r="AX26" i="8"/>
  <c r="AW19" i="8"/>
  <c r="AW18" i="8"/>
  <c r="AW21" i="8"/>
  <c r="BX7" i="1"/>
  <c r="BH7" i="1"/>
  <c r="BO7" i="1"/>
  <c r="BW7" i="1"/>
  <c r="BU7" i="1"/>
  <c r="BN7" i="1"/>
  <c r="BF7" i="1"/>
  <c r="BE7" i="1"/>
  <c r="BT7" i="1"/>
  <c r="BL7" i="1"/>
  <c r="BI7" i="1"/>
  <c r="BK7" i="1"/>
  <c r="BR7" i="1"/>
  <c r="BQ7" i="1"/>
  <c r="BY21" i="1"/>
  <c r="BQ21" i="1"/>
  <c r="BI21" i="1"/>
  <c r="BX21" i="1"/>
  <c r="BP21" i="1"/>
  <c r="BH21" i="1"/>
  <c r="BW21" i="1"/>
  <c r="BO21" i="1"/>
  <c r="BG21" i="1"/>
  <c r="BV21" i="1"/>
  <c r="BN21" i="1"/>
  <c r="BF21" i="1"/>
  <c r="BU21" i="1"/>
  <c r="BM21" i="1"/>
  <c r="BE21" i="1"/>
  <c r="BT21" i="1"/>
  <c r="BL21" i="1"/>
  <c r="BD21" i="1"/>
  <c r="BS21" i="1"/>
  <c r="BK21" i="1"/>
  <c r="BC21" i="1"/>
  <c r="BR21" i="1"/>
  <c r="BJ21" i="1"/>
  <c r="BB21" i="1"/>
  <c r="BF3" i="1"/>
  <c r="BR3" i="1"/>
  <c r="BE3" i="1"/>
  <c r="BQ3" i="1"/>
  <c r="BX3" i="1"/>
  <c r="BO3" i="1"/>
  <c r="BW3" i="1"/>
  <c r="BN3" i="1"/>
  <c r="BU3" i="1"/>
  <c r="BI3" i="1"/>
  <c r="BT3" i="1"/>
  <c r="BH3" i="1"/>
  <c r="BL3" i="1"/>
  <c r="BK3" i="1"/>
  <c r="AR3" i="8"/>
  <c r="AR3" i="3"/>
  <c r="D26" i="14"/>
  <c r="U6" i="10"/>
  <c r="AX31" i="1"/>
  <c r="BA31" i="1"/>
  <c r="BA3" i="1"/>
  <c r="BP3" i="1" s="1"/>
  <c r="AX29" i="1"/>
  <c r="BA29" i="1"/>
  <c r="AX19" i="1"/>
  <c r="BA19" i="1"/>
  <c r="AX17" i="1"/>
  <c r="BA17" i="1"/>
  <c r="AS3" i="3"/>
  <c r="AS8" i="3"/>
  <c r="AT8" i="3" s="1"/>
  <c r="AU8" i="3" s="1"/>
  <c r="AV8" i="3" s="1"/>
  <c r="AW8" i="3" s="1"/>
  <c r="AX8" i="3" s="1"/>
  <c r="AY8" i="3" s="1"/>
  <c r="AZ8" i="3" s="1"/>
  <c r="BA8" i="3" s="1"/>
  <c r="BB8" i="3" s="1"/>
  <c r="BC8" i="3" s="1"/>
  <c r="BD8" i="3" s="1"/>
  <c r="BE8" i="3" s="1"/>
  <c r="AL18" i="12"/>
  <c r="AL16" i="12"/>
  <c r="AS7" i="3"/>
  <c r="AT7" i="3" s="1"/>
  <c r="AU7" i="3" s="1"/>
  <c r="AV7" i="3" s="1"/>
  <c r="AW7" i="3" s="1"/>
  <c r="AX7" i="3" s="1"/>
  <c r="AY7" i="3" s="1"/>
  <c r="AZ7" i="3" s="1"/>
  <c r="BA7" i="3" s="1"/>
  <c r="BB7" i="3" s="1"/>
  <c r="BC7" i="3" s="1"/>
  <c r="BD7" i="3" s="1"/>
  <c r="BE7" i="3" s="1"/>
  <c r="AL28" i="12"/>
  <c r="AL26" i="12"/>
  <c r="AL29" i="12" s="1"/>
  <c r="AK23" i="12"/>
  <c r="AK21" i="12"/>
  <c r="AS5" i="3"/>
  <c r="AT5" i="3" s="1"/>
  <c r="AU5" i="3" s="1"/>
  <c r="AV5" i="3" s="1"/>
  <c r="AW5" i="3" s="1"/>
  <c r="AX5" i="3" s="1"/>
  <c r="AY5" i="3" s="1"/>
  <c r="AZ5" i="3" s="1"/>
  <c r="BA5" i="3" s="1"/>
  <c r="BB5" i="3" s="1"/>
  <c r="BC5" i="3" s="1"/>
  <c r="BD5" i="3" s="1"/>
  <c r="BE5" i="3" s="1"/>
  <c r="AL23" i="12"/>
  <c r="AL21" i="12"/>
  <c r="AK13" i="12"/>
  <c r="AK11" i="12"/>
  <c r="AS6" i="3"/>
  <c r="AT6" i="3" s="1"/>
  <c r="AU6" i="3" s="1"/>
  <c r="AV6" i="3" s="1"/>
  <c r="AW6" i="3" s="1"/>
  <c r="AX6" i="3" s="1"/>
  <c r="AY6" i="3" s="1"/>
  <c r="AZ6" i="3" s="1"/>
  <c r="BA6" i="3" s="1"/>
  <c r="BB6" i="3" s="1"/>
  <c r="BC6" i="3" s="1"/>
  <c r="BD6" i="3" s="1"/>
  <c r="BE6" i="3" s="1"/>
  <c r="AL13" i="12"/>
  <c r="AL11" i="12"/>
  <c r="AL8" i="12"/>
  <c r="AL6" i="12"/>
  <c r="AS46" i="3"/>
  <c r="AT46" i="3" s="1"/>
  <c r="AS44" i="3"/>
  <c r="AT44" i="3" s="1"/>
  <c r="AS45" i="3"/>
  <c r="AT45" i="3" s="1"/>
  <c r="AS47" i="3"/>
  <c r="AT47" i="3" s="1"/>
  <c r="AS38" i="3"/>
  <c r="AT38" i="3" s="1"/>
  <c r="AS37" i="3"/>
  <c r="AT37" i="3" s="1"/>
  <c r="AS36" i="3"/>
  <c r="AT36" i="3" s="1"/>
  <c r="AS34" i="3"/>
  <c r="AT34" i="3" s="1"/>
  <c r="AS12" i="3"/>
  <c r="AT12" i="3" s="1"/>
  <c r="AU12" i="3" s="1"/>
  <c r="AV12" i="3" s="1"/>
  <c r="AW12" i="3" s="1"/>
  <c r="AX12" i="3" s="1"/>
  <c r="AY12" i="3" s="1"/>
  <c r="AZ12" i="3" s="1"/>
  <c r="BA12" i="3" s="1"/>
  <c r="BB12" i="3" s="1"/>
  <c r="BC12" i="3" s="1"/>
  <c r="BD12" i="3" s="1"/>
  <c r="BE12" i="3" s="1"/>
  <c r="AS18" i="3"/>
  <c r="AT18" i="3" s="1"/>
  <c r="AU18" i="3" s="1"/>
  <c r="AV18" i="3" s="1"/>
  <c r="AW18" i="3" s="1"/>
  <c r="AX18" i="3" s="1"/>
  <c r="AY18" i="3" s="1"/>
  <c r="AZ18" i="3" s="1"/>
  <c r="BA18" i="3" s="1"/>
  <c r="BB18" i="3" s="1"/>
  <c r="BC18" i="3" s="1"/>
  <c r="BD18" i="3" s="1"/>
  <c r="BE18" i="3" s="1"/>
  <c r="AS17" i="3"/>
  <c r="AT17" i="3" s="1"/>
  <c r="AU17" i="3" s="1"/>
  <c r="AV17" i="3" s="1"/>
  <c r="AW17" i="3" s="1"/>
  <c r="AX17" i="3" s="1"/>
  <c r="AY17" i="3" s="1"/>
  <c r="AZ17" i="3" s="1"/>
  <c r="BA17" i="3" s="1"/>
  <c r="BB17" i="3" s="1"/>
  <c r="BC17" i="3" s="1"/>
  <c r="BD17" i="3" s="1"/>
  <c r="BE17" i="3" s="1"/>
  <c r="AS14" i="3"/>
  <c r="AT14" i="3" s="1"/>
  <c r="AU14" i="3" s="1"/>
  <c r="AV14" i="3" s="1"/>
  <c r="AW14" i="3" s="1"/>
  <c r="AX14" i="3" s="1"/>
  <c r="AY14" i="3" s="1"/>
  <c r="AZ14" i="3" s="1"/>
  <c r="BA14" i="3" s="1"/>
  <c r="BB14" i="3" s="1"/>
  <c r="BC14" i="3" s="1"/>
  <c r="BD14" i="3" s="1"/>
  <c r="BE14" i="3" s="1"/>
  <c r="AS13" i="3"/>
  <c r="AT13" i="3" s="1"/>
  <c r="AU13" i="3" s="1"/>
  <c r="AV13" i="3" s="1"/>
  <c r="AW13" i="3" s="1"/>
  <c r="AX13" i="3" s="1"/>
  <c r="AY13" i="3" s="1"/>
  <c r="AZ13" i="3" s="1"/>
  <c r="BA13" i="3" s="1"/>
  <c r="BB13" i="3" s="1"/>
  <c r="BC13" i="3" s="1"/>
  <c r="BD13" i="3" s="1"/>
  <c r="BE13" i="3" s="1"/>
  <c r="AS11" i="3"/>
  <c r="AT11" i="3" s="1"/>
  <c r="AU11" i="3" s="1"/>
  <c r="AV11" i="3" s="1"/>
  <c r="AW11" i="3" s="1"/>
  <c r="AX11" i="3" s="1"/>
  <c r="AY11" i="3" s="1"/>
  <c r="AZ11" i="3" s="1"/>
  <c r="BA11" i="3" s="1"/>
  <c r="BB11" i="3" s="1"/>
  <c r="BC11" i="3" s="1"/>
  <c r="BD11" i="3" s="1"/>
  <c r="BE11" i="3" s="1"/>
  <c r="AS10" i="3"/>
  <c r="AT10" i="3" s="1"/>
  <c r="AS9" i="3"/>
  <c r="AT9" i="3" s="1"/>
  <c r="AU9" i="3" s="1"/>
  <c r="AV9" i="3" s="1"/>
  <c r="AW9" i="3" s="1"/>
  <c r="AX9" i="3" s="1"/>
  <c r="AY9" i="3" s="1"/>
  <c r="AZ9" i="3" s="1"/>
  <c r="BA9" i="3" s="1"/>
  <c r="BB9" i="3" s="1"/>
  <c r="BC9" i="3" s="1"/>
  <c r="BD9" i="3" s="1"/>
  <c r="BE9" i="3" s="1"/>
  <c r="AX6" i="14" l="1"/>
  <c r="BB6" i="14"/>
  <c r="AY6" i="14"/>
  <c r="AW6" i="14"/>
  <c r="BA6" i="14"/>
  <c r="AZ6" i="14"/>
  <c r="AT6" i="14"/>
  <c r="AV6" i="14"/>
  <c r="AS6" i="14"/>
  <c r="AU6" i="14"/>
  <c r="AU10" i="3"/>
  <c r="AV10" i="3" s="1"/>
  <c r="AW10" i="3" s="1"/>
  <c r="AX10" i="3" s="1"/>
  <c r="AY10" i="3" s="1"/>
  <c r="AZ10" i="3" s="1"/>
  <c r="BA10" i="3" s="1"/>
  <c r="BB10" i="3" s="1"/>
  <c r="BC10" i="3" s="1"/>
  <c r="BD10" i="3" s="1"/>
  <c r="BE10" i="3" s="1"/>
  <c r="BP13" i="1"/>
  <c r="BS13" i="1"/>
  <c r="BV13" i="1"/>
  <c r="BY13" i="1"/>
  <c r="BJ13" i="1"/>
  <c r="BG13" i="1"/>
  <c r="BJ7" i="1"/>
  <c r="BS7" i="1"/>
  <c r="BV7" i="1"/>
  <c r="BY7" i="1"/>
  <c r="BG7" i="1"/>
  <c r="BM7" i="1"/>
  <c r="AW5" i="8"/>
  <c r="AW50" i="3" s="1"/>
  <c r="AV9" i="8"/>
  <c r="AV54" i="3" s="1"/>
  <c r="AV6" i="8"/>
  <c r="AV51" i="3" s="1"/>
  <c r="AS52" i="3"/>
  <c r="AT7" i="8"/>
  <c r="AP9" i="14"/>
  <c r="AW9" i="1"/>
  <c r="AV4" i="8"/>
  <c r="AV55" i="3" s="1"/>
  <c r="AU49" i="3"/>
  <c r="AU53" i="3"/>
  <c r="AV8" i="8"/>
  <c r="BG11" i="1"/>
  <c r="BT11" i="1"/>
  <c r="BJ11" i="1"/>
  <c r="BH11" i="1"/>
  <c r="BE11" i="1"/>
  <c r="BV11" i="1"/>
  <c r="BL11" i="1"/>
  <c r="BK11" i="1"/>
  <c r="BY11" i="1"/>
  <c r="BN11" i="1"/>
  <c r="BX11" i="1"/>
  <c r="BF11" i="1"/>
  <c r="BI11" i="1"/>
  <c r="BQ11" i="1"/>
  <c r="BO11" i="1"/>
  <c r="BR11" i="1"/>
  <c r="BP11" i="1"/>
  <c r="BM11" i="1"/>
  <c r="BS11" i="1"/>
  <c r="BW11" i="1"/>
  <c r="BU11" i="1"/>
  <c r="AU47" i="3"/>
  <c r="AN25" i="12"/>
  <c r="AU45" i="3"/>
  <c r="AN15" i="12"/>
  <c r="AU44" i="3"/>
  <c r="AN10" i="12"/>
  <c r="AU46" i="3"/>
  <c r="AN20" i="12"/>
  <c r="AU37" i="3"/>
  <c r="AV37" i="3" s="1"/>
  <c r="AW37" i="3" s="1"/>
  <c r="AX37" i="3" s="1"/>
  <c r="AY37" i="3" s="1"/>
  <c r="AZ37" i="3" s="1"/>
  <c r="BA37" i="3" s="1"/>
  <c r="BB37" i="3" s="1"/>
  <c r="BC37" i="3" s="1"/>
  <c r="BD37" i="3" s="1"/>
  <c r="BE37" i="3" s="1"/>
  <c r="AU36" i="3"/>
  <c r="AV36" i="3" s="1"/>
  <c r="AW36" i="3" s="1"/>
  <c r="AX36" i="3" s="1"/>
  <c r="AY36" i="3" s="1"/>
  <c r="AZ36" i="3" s="1"/>
  <c r="BA36" i="3" s="1"/>
  <c r="BB36" i="3" s="1"/>
  <c r="BC36" i="3" s="1"/>
  <c r="BD36" i="3" s="1"/>
  <c r="BE36" i="3" s="1"/>
  <c r="AU38" i="3"/>
  <c r="AV38" i="3" s="1"/>
  <c r="AW38" i="3" s="1"/>
  <c r="AX38" i="3" s="1"/>
  <c r="AY38" i="3" s="1"/>
  <c r="AZ38" i="3" s="1"/>
  <c r="BA38" i="3" s="1"/>
  <c r="BB38" i="3" s="1"/>
  <c r="BC38" i="3" s="1"/>
  <c r="BD38" i="3" s="1"/>
  <c r="BE38" i="3" s="1"/>
  <c r="AD6" i="10"/>
  <c r="AU34" i="3"/>
  <c r="AV34" i="3" s="1"/>
  <c r="AW34" i="3" s="1"/>
  <c r="AX34" i="3" s="1"/>
  <c r="AY34" i="3" s="1"/>
  <c r="AZ34" i="3" s="1"/>
  <c r="BA34" i="3" s="1"/>
  <c r="BB34" i="3" s="1"/>
  <c r="BC34" i="3" s="1"/>
  <c r="BD34" i="3" s="1"/>
  <c r="BE34" i="3" s="1"/>
  <c r="AT43" i="3"/>
  <c r="AN5" i="12" s="1"/>
  <c r="AU3" i="3"/>
  <c r="AV4" i="3"/>
  <c r="AV3" i="8" s="1"/>
  <c r="AX12" i="8"/>
  <c r="AX18" i="8"/>
  <c r="AX13" i="8"/>
  <c r="AX19" i="8"/>
  <c r="AX10" i="8"/>
  <c r="AX11" i="8"/>
  <c r="AX21" i="8"/>
  <c r="AX17" i="8"/>
  <c r="AX23" i="8"/>
  <c r="AX20" i="8"/>
  <c r="AX14" i="8"/>
  <c r="AX16" i="8"/>
  <c r="AX15" i="8"/>
  <c r="AY26" i="8"/>
  <c r="AX22" i="8"/>
  <c r="Z6" i="10"/>
  <c r="BV3" i="1"/>
  <c r="BM3" i="1"/>
  <c r="BJ3" i="1"/>
  <c r="BY3" i="1"/>
  <c r="BG3" i="1"/>
  <c r="BS3" i="1"/>
  <c r="BI17" i="1"/>
  <c r="BX17" i="1"/>
  <c r="BP17" i="1"/>
  <c r="BH17" i="1"/>
  <c r="BW17" i="1"/>
  <c r="BO17" i="1"/>
  <c r="BG17" i="1"/>
  <c r="BM17" i="1"/>
  <c r="BV17" i="1"/>
  <c r="BN17" i="1"/>
  <c r="BF17" i="1"/>
  <c r="BU17" i="1"/>
  <c r="BE17" i="1"/>
  <c r="BT17" i="1"/>
  <c r="BL17" i="1"/>
  <c r="BD17" i="1"/>
  <c r="BQ17" i="1"/>
  <c r="BS17" i="1"/>
  <c r="BK17" i="1"/>
  <c r="BC17" i="1"/>
  <c r="BR17" i="1"/>
  <c r="BJ17" i="1"/>
  <c r="BB17" i="1"/>
  <c r="BY17" i="1"/>
  <c r="BY31" i="1"/>
  <c r="BQ31" i="1"/>
  <c r="BI31" i="1"/>
  <c r="BX31" i="1"/>
  <c r="BP31" i="1"/>
  <c r="BH31" i="1"/>
  <c r="BW31" i="1"/>
  <c r="BO31" i="1"/>
  <c r="BG31" i="1"/>
  <c r="BV31" i="1"/>
  <c r="BN31" i="1"/>
  <c r="BF31" i="1"/>
  <c r="BU31" i="1"/>
  <c r="BM31" i="1"/>
  <c r="BE31" i="1"/>
  <c r="BT31" i="1"/>
  <c r="BL31" i="1"/>
  <c r="BD31" i="1"/>
  <c r="BS31" i="1"/>
  <c r="BK31" i="1"/>
  <c r="BC31" i="1"/>
  <c r="BR31" i="1"/>
  <c r="BJ31" i="1"/>
  <c r="BB31" i="1"/>
  <c r="BY19" i="1"/>
  <c r="BI19" i="1"/>
  <c r="BX19" i="1"/>
  <c r="BP19" i="1"/>
  <c r="BH19" i="1"/>
  <c r="BW19" i="1"/>
  <c r="BO19" i="1"/>
  <c r="BG19" i="1"/>
  <c r="BV19" i="1"/>
  <c r="BN19" i="1"/>
  <c r="BF19" i="1"/>
  <c r="BU19" i="1"/>
  <c r="BM19" i="1"/>
  <c r="BE19" i="1"/>
  <c r="BT19" i="1"/>
  <c r="BL19" i="1"/>
  <c r="BD19" i="1"/>
  <c r="BQ19" i="1"/>
  <c r="BS19" i="1"/>
  <c r="BK19" i="1"/>
  <c r="BC19" i="1"/>
  <c r="BR19" i="1"/>
  <c r="BJ19" i="1"/>
  <c r="BB19" i="1"/>
  <c r="BY29" i="1"/>
  <c r="BQ29" i="1"/>
  <c r="BI29" i="1"/>
  <c r="BX29" i="1"/>
  <c r="BP29" i="1"/>
  <c r="BH29" i="1"/>
  <c r="BU29" i="1"/>
  <c r="BW29" i="1"/>
  <c r="BO29" i="1"/>
  <c r="BG29" i="1"/>
  <c r="BV29" i="1"/>
  <c r="BN29" i="1"/>
  <c r="BF29" i="1"/>
  <c r="BM29" i="1"/>
  <c r="BE29" i="1"/>
  <c r="BT29" i="1"/>
  <c r="BL29" i="1"/>
  <c r="BD29" i="1"/>
  <c r="BS29" i="1"/>
  <c r="BK29" i="1"/>
  <c r="BC29" i="1"/>
  <c r="BR29" i="1"/>
  <c r="BJ29" i="1"/>
  <c r="BB29" i="1"/>
  <c r="AS3" i="8"/>
  <c r="U9" i="10"/>
  <c r="U8" i="10"/>
  <c r="X6" i="10"/>
  <c r="U7" i="10"/>
  <c r="U5" i="10"/>
  <c r="AM25" i="12"/>
  <c r="AM10" i="12"/>
  <c r="AM15" i="12"/>
  <c r="AM20" i="12"/>
  <c r="F6" i="14" l="1"/>
  <c r="BD6" i="14" s="1"/>
  <c r="AX5" i="8"/>
  <c r="AX50" i="3" s="1"/>
  <c r="AW9" i="8"/>
  <c r="AW54" i="3" s="1"/>
  <c r="AW6" i="8"/>
  <c r="AW51" i="3" s="1"/>
  <c r="AX9" i="1"/>
  <c r="BA9" i="1"/>
  <c r="AU7" i="8"/>
  <c r="AT52" i="3"/>
  <c r="AV53" i="3"/>
  <c r="AW8" i="8"/>
  <c r="AV49" i="3"/>
  <c r="AW4" i="8"/>
  <c r="AW55" i="3" s="1"/>
  <c r="AN6" i="12"/>
  <c r="AN8" i="12"/>
  <c r="AV46" i="3"/>
  <c r="AO20" i="12"/>
  <c r="AN21" i="12"/>
  <c r="AN23" i="12"/>
  <c r="AN11" i="12"/>
  <c r="AN13" i="12"/>
  <c r="AV44" i="3"/>
  <c r="AO10" i="12"/>
  <c r="AN16" i="12"/>
  <c r="AN18" i="12"/>
  <c r="AV45" i="3"/>
  <c r="AO15" i="12"/>
  <c r="AN26" i="12"/>
  <c r="AN29" i="12" s="1"/>
  <c r="AN28" i="12"/>
  <c r="AV47" i="3"/>
  <c r="AO25" i="12"/>
  <c r="AU43" i="3"/>
  <c r="AO5" i="12" s="1"/>
  <c r="AF6" i="10"/>
  <c r="AN6" i="10"/>
  <c r="CC35" i="3" s="1"/>
  <c r="AD9" i="10"/>
  <c r="AH9" i="10" s="1"/>
  <c r="AD7" i="10"/>
  <c r="AI6" i="10"/>
  <c r="AD8" i="10"/>
  <c r="AD5" i="10"/>
  <c r="AI5" i="10" s="1"/>
  <c r="AM8" i="12"/>
  <c r="AV3" i="3"/>
  <c r="AW4" i="3"/>
  <c r="AW3" i="8" s="1"/>
  <c r="AY14" i="8"/>
  <c r="AY20" i="8"/>
  <c r="AY22" i="8"/>
  <c r="AY15" i="8"/>
  <c r="AY16" i="8"/>
  <c r="AY11" i="8"/>
  <c r="AZ26" i="8"/>
  <c r="AY21" i="8"/>
  <c r="AY23" i="8"/>
  <c r="AY10" i="8"/>
  <c r="AY19" i="8"/>
  <c r="AY12" i="8"/>
  <c r="AY13" i="8"/>
  <c r="AY17" i="8"/>
  <c r="AY18" i="8"/>
  <c r="Z5" i="10"/>
  <c r="Z7" i="10"/>
  <c r="Z8" i="10"/>
  <c r="Z9" i="10"/>
  <c r="Y6" i="10"/>
  <c r="W6" i="10"/>
  <c r="Y5" i="10"/>
  <c r="Y7" i="10"/>
  <c r="W9" i="10"/>
  <c r="AM23" i="12"/>
  <c r="AM21" i="12"/>
  <c r="AM16" i="12"/>
  <c r="AM18" i="12"/>
  <c r="AM13" i="12"/>
  <c r="AM11" i="12"/>
  <c r="AM26" i="12"/>
  <c r="AM28" i="12"/>
  <c r="AB6" i="10" l="1"/>
  <c r="AA6" i="10"/>
  <c r="AY5" i="8"/>
  <c r="AY50" i="3" s="1"/>
  <c r="AX9" i="8"/>
  <c r="AX54" i="3" s="1"/>
  <c r="AX6" i="8"/>
  <c r="AX51" i="3" s="1"/>
  <c r="AV7" i="8"/>
  <c r="AU52" i="3"/>
  <c r="BG9" i="1"/>
  <c r="BG43" i="1" s="1"/>
  <c r="E3" i="13" s="1"/>
  <c r="BM9" i="1"/>
  <c r="BM43" i="1" s="1"/>
  <c r="BU9" i="1"/>
  <c r="BU43" i="1" s="1"/>
  <c r="D8" i="13" s="1"/>
  <c r="BQ9" i="1"/>
  <c r="BQ43" i="1" s="1"/>
  <c r="C7" i="13" s="1"/>
  <c r="BW9" i="1"/>
  <c r="BW43" i="1" s="1"/>
  <c r="C10" i="13" s="1"/>
  <c r="BT9" i="1"/>
  <c r="BT43" i="1" s="1"/>
  <c r="C8" i="13" s="1"/>
  <c r="BL9" i="1"/>
  <c r="BL43" i="1" s="1"/>
  <c r="BS9" i="1"/>
  <c r="BS43" i="1" s="1"/>
  <c r="E7" i="13" s="1"/>
  <c r="BI9" i="1"/>
  <c r="BI43" i="1" s="1"/>
  <c r="D4" i="13" s="1"/>
  <c r="BX9" i="1"/>
  <c r="BX43" i="1" s="1"/>
  <c r="D10" i="13" s="1"/>
  <c r="BV9" i="1"/>
  <c r="BV43" i="1" s="1"/>
  <c r="E8" i="13" s="1"/>
  <c r="BK9" i="1"/>
  <c r="BK43" i="1" s="1"/>
  <c r="BO9" i="1"/>
  <c r="BO43" i="1" s="1"/>
  <c r="D6" i="13" s="1"/>
  <c r="BY9" i="1"/>
  <c r="BY43" i="1" s="1"/>
  <c r="E10" i="13" s="1"/>
  <c r="BP9" i="1"/>
  <c r="BP43" i="1" s="1"/>
  <c r="E6" i="13" s="1"/>
  <c r="BN9" i="1"/>
  <c r="BN43" i="1" s="1"/>
  <c r="C6" i="13" s="1"/>
  <c r="BR9" i="1"/>
  <c r="BR43" i="1" s="1"/>
  <c r="D7" i="13" s="1"/>
  <c r="BJ9" i="1"/>
  <c r="BJ43" i="1" s="1"/>
  <c r="E4" i="13" s="1"/>
  <c r="BH9" i="1"/>
  <c r="BH43" i="1" s="1"/>
  <c r="C4" i="13" s="1"/>
  <c r="BF9" i="1"/>
  <c r="BF43" i="1" s="1"/>
  <c r="D3" i="13" s="1"/>
  <c r="BE9" i="1"/>
  <c r="BE43" i="1" s="1"/>
  <c r="C3" i="13" s="1"/>
  <c r="AW49" i="3"/>
  <c r="AX4" i="8"/>
  <c r="AX55" i="3" s="1"/>
  <c r="AW53" i="3"/>
  <c r="AX8" i="8"/>
  <c r="AZ12" i="8"/>
  <c r="AO6" i="12"/>
  <c r="AO8" i="12"/>
  <c r="AO26" i="12"/>
  <c r="AO29" i="12" s="1"/>
  <c r="AO28" i="12"/>
  <c r="AW47" i="3"/>
  <c r="AP25" i="12"/>
  <c r="AO11" i="12"/>
  <c r="AO13" i="12"/>
  <c r="AO21" i="12"/>
  <c r="AO23" i="12"/>
  <c r="AW44" i="3"/>
  <c r="AP10" i="12"/>
  <c r="AW46" i="3"/>
  <c r="AP20" i="12"/>
  <c r="AV43" i="3"/>
  <c r="AP5" i="12" s="1"/>
  <c r="AO18" i="12"/>
  <c r="AO16" i="12"/>
  <c r="AW45" i="3"/>
  <c r="AP15" i="12"/>
  <c r="AH6" i="10"/>
  <c r="AG6" i="10"/>
  <c r="AG8" i="10"/>
  <c r="AN8" i="10"/>
  <c r="CC37" i="3" s="1"/>
  <c r="AI7" i="10"/>
  <c r="AN7" i="10"/>
  <c r="CC36" i="3" s="1"/>
  <c r="AF7" i="10"/>
  <c r="AI9" i="10"/>
  <c r="AN9" i="10"/>
  <c r="CC38" i="3" s="1"/>
  <c r="AI8" i="10"/>
  <c r="AN5" i="10"/>
  <c r="CC34" i="3" s="1"/>
  <c r="AD14" i="10"/>
  <c r="AF9" i="10"/>
  <c r="AG9" i="10"/>
  <c r="AZ14" i="8"/>
  <c r="AW3" i="3"/>
  <c r="AX4" i="3"/>
  <c r="AX3" i="8" s="1"/>
  <c r="AZ19" i="8"/>
  <c r="AZ10" i="8"/>
  <c r="AZ16" i="8"/>
  <c r="AZ15" i="8"/>
  <c r="AZ17" i="8"/>
  <c r="AZ23" i="8"/>
  <c r="AZ20" i="8"/>
  <c r="AZ18" i="8"/>
  <c r="AZ13" i="8"/>
  <c r="AZ21" i="8"/>
  <c r="AZ11" i="8"/>
  <c r="AZ22" i="8"/>
  <c r="BA26" i="8"/>
  <c r="AM29" i="12"/>
  <c r="BX29" i="12" s="1"/>
  <c r="DE47" i="3" s="1"/>
  <c r="F5" i="13"/>
  <c r="Y8" i="10"/>
  <c r="Y9" i="10"/>
  <c r="X7" i="10"/>
  <c r="X8" i="10"/>
  <c r="W5" i="10"/>
  <c r="X9" i="10"/>
  <c r="W7" i="10"/>
  <c r="W8" i="10"/>
  <c r="X5" i="10"/>
  <c r="AK6" i="10" l="1"/>
  <c r="AK9" i="10"/>
  <c r="AJ9" i="10"/>
  <c r="AJ6" i="10"/>
  <c r="AA9" i="10"/>
  <c r="AB9" i="10"/>
  <c r="AA8" i="10"/>
  <c r="AB8" i="10"/>
  <c r="AA7" i="10"/>
  <c r="AB7" i="10"/>
  <c r="AB5" i="10"/>
  <c r="AA5" i="10"/>
  <c r="AF5" i="10"/>
  <c r="AZ5" i="8"/>
  <c r="AZ50" i="3" s="1"/>
  <c r="AY9" i="8"/>
  <c r="AY54" i="3" s="1"/>
  <c r="AY6" i="8"/>
  <c r="AY51" i="3" s="1"/>
  <c r="F7" i="13"/>
  <c r="F3" i="13"/>
  <c r="F10" i="13"/>
  <c r="F8" i="13"/>
  <c r="F6" i="13"/>
  <c r="F4" i="13"/>
  <c r="AW7" i="8"/>
  <c r="AV52" i="3"/>
  <c r="AX53" i="3"/>
  <c r="AY8" i="8"/>
  <c r="AX49" i="3"/>
  <c r="AY4" i="8"/>
  <c r="AY55" i="3" s="1"/>
  <c r="AW43" i="3"/>
  <c r="AQ5" i="12" s="1"/>
  <c r="AQ6" i="12" s="1"/>
  <c r="AP11" i="12"/>
  <c r="AP13" i="12"/>
  <c r="AX44" i="3"/>
  <c r="AQ10" i="12"/>
  <c r="AX47" i="3"/>
  <c r="AQ25" i="12"/>
  <c r="AP16" i="12"/>
  <c r="AP18" i="12"/>
  <c r="AX45" i="3"/>
  <c r="AQ15" i="12"/>
  <c r="AP6" i="12"/>
  <c r="AP8" i="12"/>
  <c r="AP21" i="12"/>
  <c r="AP23" i="12"/>
  <c r="AP26" i="12"/>
  <c r="AP29" i="12" s="1"/>
  <c r="AP28" i="12"/>
  <c r="AX46" i="3"/>
  <c r="AQ20" i="12"/>
  <c r="AF8" i="10"/>
  <c r="AH8" i="10"/>
  <c r="AG7" i="10"/>
  <c r="AH7" i="10"/>
  <c r="CC39" i="3"/>
  <c r="AG26" i="24" s="1"/>
  <c r="AN10" i="10"/>
  <c r="AH5" i="10"/>
  <c r="AG5" i="10"/>
  <c r="BA14" i="8"/>
  <c r="AX3" i="3"/>
  <c r="AY4" i="3"/>
  <c r="AY3" i="8" s="1"/>
  <c r="BA10" i="8"/>
  <c r="BA12" i="8"/>
  <c r="BA15" i="8"/>
  <c r="BA13" i="8"/>
  <c r="BA23" i="8"/>
  <c r="BA20" i="8"/>
  <c r="BA19" i="8"/>
  <c r="BA22" i="8"/>
  <c r="BA18" i="8"/>
  <c r="BA16" i="8"/>
  <c r="BB26" i="8"/>
  <c r="BA21" i="8"/>
  <c r="BA11" i="8"/>
  <c r="BA17" i="8"/>
  <c r="AC6" i="10"/>
  <c r="DE35" i="3" s="1"/>
  <c r="AJ5" i="10" l="1"/>
  <c r="AJ7" i="10"/>
  <c r="AK7" i="10"/>
  <c r="AK8" i="10"/>
  <c r="AJ8" i="10"/>
  <c r="AK5" i="10"/>
  <c r="BA5" i="8"/>
  <c r="BA50" i="3" s="1"/>
  <c r="K16" i="24"/>
  <c r="AZ9" i="8"/>
  <c r="AZ54" i="3" s="1"/>
  <c r="AZ6" i="8"/>
  <c r="AZ51" i="3" s="1"/>
  <c r="AW52" i="3"/>
  <c r="AX7" i="8"/>
  <c r="AY49" i="3"/>
  <c r="AZ4" i="8"/>
  <c r="AZ55" i="3" s="1"/>
  <c r="AX43" i="3"/>
  <c r="AR5" i="12" s="1"/>
  <c r="AR6" i="12" s="1"/>
  <c r="AY53" i="3"/>
  <c r="AZ8" i="8"/>
  <c r="AL6" i="10"/>
  <c r="AQ8" i="12"/>
  <c r="AQ11" i="12"/>
  <c r="AQ13" i="12"/>
  <c r="AY45" i="3"/>
  <c r="AR15" i="12"/>
  <c r="AY44" i="3"/>
  <c r="AR10" i="12"/>
  <c r="AQ16" i="12"/>
  <c r="AQ18" i="12"/>
  <c r="AQ21" i="12"/>
  <c r="AQ23" i="12"/>
  <c r="AY46" i="3"/>
  <c r="AR20" i="12"/>
  <c r="AQ26" i="12"/>
  <c r="AQ29" i="12" s="1"/>
  <c r="AQ28" i="12"/>
  <c r="AY47" i="3"/>
  <c r="AR25" i="12"/>
  <c r="B14" i="13"/>
  <c r="B16" i="13" s="1"/>
  <c r="AL9" i="10"/>
  <c r="DF38" i="3" s="1"/>
  <c r="AY3" i="3"/>
  <c r="AZ4" i="3"/>
  <c r="AZ3" i="8" s="1"/>
  <c r="BB10" i="8"/>
  <c r="BB16" i="8"/>
  <c r="BB17" i="8"/>
  <c r="BB18" i="8"/>
  <c r="BB21" i="8"/>
  <c r="BB11" i="8"/>
  <c r="BB20" i="8"/>
  <c r="BB12" i="8"/>
  <c r="BB13" i="8"/>
  <c r="BB22" i="8"/>
  <c r="BC26" i="8"/>
  <c r="BB15" i="8"/>
  <c r="BB23" i="8"/>
  <c r="BB19" i="8"/>
  <c r="BB14" i="8"/>
  <c r="AC5" i="10"/>
  <c r="DE34" i="3" s="1"/>
  <c r="AC9" i="10"/>
  <c r="AC8" i="10"/>
  <c r="DE37" i="3" s="1"/>
  <c r="AC7" i="10"/>
  <c r="DE36" i="3" s="1"/>
  <c r="AL5" i="10" l="1"/>
  <c r="DF35" i="3"/>
  <c r="CB35" i="3" s="1"/>
  <c r="DE38" i="3"/>
  <c r="CB38" i="3" s="1"/>
  <c r="BB5" i="8"/>
  <c r="BB50" i="3" s="1"/>
  <c r="BA9" i="8"/>
  <c r="BA54" i="3" s="1"/>
  <c r="BA6" i="8"/>
  <c r="BA51" i="3" s="1"/>
  <c r="AY43" i="3"/>
  <c r="AS5" i="12" s="1"/>
  <c r="AS8" i="12" s="1"/>
  <c r="AX52" i="3"/>
  <c r="AY7" i="8"/>
  <c r="AY52" i="3" s="1"/>
  <c r="AR8" i="12"/>
  <c r="AZ53" i="3"/>
  <c r="BA8" i="8"/>
  <c r="AZ49" i="3"/>
  <c r="BA4" i="8"/>
  <c r="BA55" i="3" s="1"/>
  <c r="AM9" i="10"/>
  <c r="AM6" i="10"/>
  <c r="BE6" i="10" s="1"/>
  <c r="AL8" i="10"/>
  <c r="DF37" i="3" s="1"/>
  <c r="AL7" i="10"/>
  <c r="AR26" i="12"/>
  <c r="AR29" i="12" s="1"/>
  <c r="AR28" i="12"/>
  <c r="AR11" i="12"/>
  <c r="AR13" i="12"/>
  <c r="AZ47" i="3"/>
  <c r="AS25" i="12"/>
  <c r="AZ44" i="3"/>
  <c r="AS10" i="12"/>
  <c r="AR16" i="12"/>
  <c r="AR18" i="12"/>
  <c r="AZ45" i="3"/>
  <c r="AS15" i="12"/>
  <c r="AR21" i="12"/>
  <c r="AR23" i="12"/>
  <c r="AZ46" i="3"/>
  <c r="AS20" i="12"/>
  <c r="AZ3" i="3"/>
  <c r="BA4" i="3"/>
  <c r="BA3" i="8" s="1"/>
  <c r="BC16" i="8"/>
  <c r="BC11" i="8"/>
  <c r="BC21" i="8"/>
  <c r="BC14" i="8"/>
  <c r="BC17" i="8"/>
  <c r="BC18" i="8"/>
  <c r="BC19" i="8"/>
  <c r="BC23" i="8"/>
  <c r="BC12" i="8"/>
  <c r="BC22" i="8"/>
  <c r="BC15" i="8"/>
  <c r="BC10" i="8"/>
  <c r="BC20" i="8"/>
  <c r="BD26" i="8"/>
  <c r="BE26" i="8"/>
  <c r="BC13" i="8"/>
  <c r="AC10" i="10"/>
  <c r="DF34" i="3" l="1"/>
  <c r="CB34" i="3" s="1"/>
  <c r="DE39" i="3"/>
  <c r="DF36" i="3"/>
  <c r="CB36" i="3" s="1"/>
  <c r="AM8" i="10"/>
  <c r="BC8" i="10" s="1"/>
  <c r="CB37" i="3"/>
  <c r="AM5" i="10"/>
  <c r="CM38" i="3"/>
  <c r="CU38" i="3"/>
  <c r="CN38" i="3"/>
  <c r="CV38" i="3"/>
  <c r="CO38" i="3"/>
  <c r="CP38" i="3"/>
  <c r="CX38" i="3"/>
  <c r="DB38" i="3"/>
  <c r="CW38" i="3"/>
  <c r="CI38" i="3"/>
  <c r="CQ38" i="3"/>
  <c r="CY38" i="3"/>
  <c r="CT38" i="3"/>
  <c r="CJ38" i="3"/>
  <c r="CR38" i="3"/>
  <c r="CZ38" i="3"/>
  <c r="CL38" i="3"/>
  <c r="CK38" i="3"/>
  <c r="CS38" i="3"/>
  <c r="DA38" i="3"/>
  <c r="BC5" i="8"/>
  <c r="BC50" i="3" s="1"/>
  <c r="BB9" i="8"/>
  <c r="BB54" i="3" s="1"/>
  <c r="BB6" i="8"/>
  <c r="BB51" i="3" s="1"/>
  <c r="AS6" i="12"/>
  <c r="AZ43" i="3"/>
  <c r="AT5" i="12" s="1"/>
  <c r="AT6" i="12" s="1"/>
  <c r="AZ7" i="8"/>
  <c r="AZ52" i="3" s="1"/>
  <c r="BA49" i="3"/>
  <c r="BB4" i="8"/>
  <c r="BB55" i="3" s="1"/>
  <c r="BA53" i="3"/>
  <c r="BB8" i="8"/>
  <c r="AP6" i="10"/>
  <c r="AQ6" i="10"/>
  <c r="BB6" i="10"/>
  <c r="AS6" i="10"/>
  <c r="BD6" i="10"/>
  <c r="BC6" i="10"/>
  <c r="BF6" i="10"/>
  <c r="AW6" i="10"/>
  <c r="BI6" i="10"/>
  <c r="AR6" i="10"/>
  <c r="BH6" i="10"/>
  <c r="AV6" i="10"/>
  <c r="BA6" i="10"/>
  <c r="BG6" i="10"/>
  <c r="AT6" i="10"/>
  <c r="AM7" i="10"/>
  <c r="AZ6" i="10"/>
  <c r="AU6" i="10"/>
  <c r="AX6" i="10"/>
  <c r="CI35" i="3"/>
  <c r="AY6" i="10"/>
  <c r="AL10" i="10"/>
  <c r="AS26" i="12"/>
  <c r="AS29" i="12" s="1"/>
  <c r="AS28" i="12"/>
  <c r="AS21" i="12"/>
  <c r="AS23" i="12"/>
  <c r="AS16" i="12"/>
  <c r="AS18" i="12"/>
  <c r="BA47" i="3"/>
  <c r="AT25" i="12"/>
  <c r="BA46" i="3"/>
  <c r="AT20" i="12"/>
  <c r="BA45" i="3"/>
  <c r="AT15" i="12"/>
  <c r="AS11" i="12"/>
  <c r="AS13" i="12"/>
  <c r="BA44" i="3"/>
  <c r="AT10" i="12"/>
  <c r="BD9" i="10"/>
  <c r="BD15" i="8"/>
  <c r="BE15" i="8" s="1"/>
  <c r="BD17" i="8"/>
  <c r="BE17" i="8" s="1"/>
  <c r="BA3" i="3"/>
  <c r="BB4" i="3"/>
  <c r="BB3" i="8" s="1"/>
  <c r="BD14" i="8"/>
  <c r="BE14" i="8" s="1"/>
  <c r="BD10" i="8"/>
  <c r="BE10" i="8" s="1"/>
  <c r="BD13" i="8"/>
  <c r="BE13" i="8" s="1"/>
  <c r="BD22" i="8"/>
  <c r="BE22" i="8" s="1"/>
  <c r="BD20" i="8"/>
  <c r="BE20" i="8" s="1"/>
  <c r="BD19" i="8"/>
  <c r="BE19" i="8" s="1"/>
  <c r="BD18" i="8"/>
  <c r="BE18" i="8" s="1"/>
  <c r="BD21" i="8"/>
  <c r="BE21" i="8" s="1"/>
  <c r="BD12" i="8"/>
  <c r="BE12" i="8" s="1"/>
  <c r="BD11" i="8"/>
  <c r="BE11" i="8" s="1"/>
  <c r="BD16" i="8"/>
  <c r="BE16" i="8" s="1"/>
  <c r="BD23" i="8"/>
  <c r="AR9" i="10"/>
  <c r="BF9" i="10"/>
  <c r="AW9" i="10"/>
  <c r="AV9" i="10"/>
  <c r="AS9" i="10"/>
  <c r="BH9" i="10"/>
  <c r="BB9" i="10"/>
  <c r="AX9" i="10"/>
  <c r="AZ9" i="10"/>
  <c r="BI9" i="10"/>
  <c r="AQ9" i="10"/>
  <c r="BC9" i="10"/>
  <c r="BA9" i="10"/>
  <c r="BE9" i="10"/>
  <c r="AU9" i="10"/>
  <c r="BG9" i="10"/>
  <c r="AP9" i="10"/>
  <c r="AT9" i="10"/>
  <c r="AY9" i="10"/>
  <c r="BI8" i="10" l="1"/>
  <c r="BG8" i="10"/>
  <c r="CI36" i="3"/>
  <c r="CI34" i="3"/>
  <c r="DF39" i="3"/>
  <c r="AR8" i="10"/>
  <c r="BB8" i="10"/>
  <c r="AW8" i="10"/>
  <c r="BE8" i="10"/>
  <c r="AV8" i="10"/>
  <c r="BF8" i="10"/>
  <c r="AT8" i="10"/>
  <c r="AX8" i="10"/>
  <c r="BD8" i="10"/>
  <c r="BA8" i="10"/>
  <c r="AS8" i="10"/>
  <c r="AP8" i="10"/>
  <c r="AQ8" i="10"/>
  <c r="AU8" i="10"/>
  <c r="AY8" i="10"/>
  <c r="BH8" i="10"/>
  <c r="AZ8" i="10"/>
  <c r="CS37" i="3"/>
  <c r="CY37" i="3"/>
  <c r="CJ37" i="3"/>
  <c r="CR37" i="3"/>
  <c r="CX37" i="3"/>
  <c r="CM36" i="3"/>
  <c r="CU36" i="3"/>
  <c r="CN36" i="3"/>
  <c r="CV36" i="3"/>
  <c r="CP36" i="3"/>
  <c r="CX36" i="3"/>
  <c r="CT36" i="3"/>
  <c r="CW36" i="3"/>
  <c r="CQ36" i="3"/>
  <c r="CY36" i="3"/>
  <c r="CL36" i="3"/>
  <c r="DB36" i="3"/>
  <c r="CJ36" i="3"/>
  <c r="CR36" i="3"/>
  <c r="CZ36" i="3"/>
  <c r="CK36" i="3"/>
  <c r="CS36" i="3"/>
  <c r="DA36" i="3"/>
  <c r="CO36" i="3"/>
  <c r="CQ35" i="3"/>
  <c r="CY35" i="3"/>
  <c r="CJ35" i="3"/>
  <c r="CR35" i="3"/>
  <c r="CZ35" i="3"/>
  <c r="CS35" i="3"/>
  <c r="CL35" i="3"/>
  <c r="CT35" i="3"/>
  <c r="DB35" i="3"/>
  <c r="CM35" i="3"/>
  <c r="CU35" i="3"/>
  <c r="DA35" i="3"/>
  <c r="CN35" i="3"/>
  <c r="CV35" i="3"/>
  <c r="CX35" i="3"/>
  <c r="CK35" i="3"/>
  <c r="CO35" i="3"/>
  <c r="CW35" i="3"/>
  <c r="CP35" i="3"/>
  <c r="CJ34" i="3"/>
  <c r="CR34" i="3"/>
  <c r="CZ34" i="3"/>
  <c r="CU34" i="3"/>
  <c r="CN34" i="3"/>
  <c r="CO34" i="3"/>
  <c r="CY34" i="3"/>
  <c r="CK34" i="3"/>
  <c r="CS34" i="3"/>
  <c r="DA34" i="3"/>
  <c r="CV34" i="3"/>
  <c r="CX34" i="3"/>
  <c r="CQ34" i="3"/>
  <c r="CL34" i="3"/>
  <c r="CT34" i="3"/>
  <c r="DB34" i="3"/>
  <c r="CM34" i="3"/>
  <c r="CW34" i="3"/>
  <c r="CP34" i="3"/>
  <c r="BD5" i="8"/>
  <c r="BD50" i="3" s="1"/>
  <c r="BC9" i="8"/>
  <c r="BC54" i="3" s="1"/>
  <c r="BC6" i="8"/>
  <c r="BC51" i="3" s="1"/>
  <c r="BA43" i="3"/>
  <c r="AU5" i="12" s="1"/>
  <c r="AU6" i="12" s="1"/>
  <c r="AT8" i="12"/>
  <c r="BA7" i="8"/>
  <c r="BA52" i="3" s="1"/>
  <c r="BE23" i="8"/>
  <c r="BB53" i="3"/>
  <c r="BC8" i="8"/>
  <c r="BB49" i="3"/>
  <c r="BC4" i="8"/>
  <c r="BC55" i="3" s="1"/>
  <c r="AP7" i="10"/>
  <c r="AW7" i="10"/>
  <c r="BG7" i="10"/>
  <c r="AS7" i="10"/>
  <c r="BD7" i="10"/>
  <c r="AQ7" i="10"/>
  <c r="AU7" i="10"/>
  <c r="AV7" i="10"/>
  <c r="AT7" i="10"/>
  <c r="AZ7" i="10"/>
  <c r="BA7" i="10"/>
  <c r="BI7" i="10"/>
  <c r="BB7" i="10"/>
  <c r="AX7" i="10"/>
  <c r="BE7" i="10"/>
  <c r="BH7" i="10"/>
  <c r="BF7" i="10"/>
  <c r="BC7" i="10"/>
  <c r="AY7" i="10"/>
  <c r="AR7" i="10"/>
  <c r="BE5" i="10"/>
  <c r="AP5" i="10"/>
  <c r="AT5" i="10"/>
  <c r="AZ5" i="10"/>
  <c r="CB39" i="3"/>
  <c r="BG5" i="10"/>
  <c r="BI5" i="10"/>
  <c r="AW5" i="10"/>
  <c r="AX5" i="10"/>
  <c r="AV5" i="10"/>
  <c r="BB5" i="10"/>
  <c r="AM10" i="10"/>
  <c r="BF5" i="10"/>
  <c r="AU5" i="10"/>
  <c r="BC5" i="10"/>
  <c r="AQ5" i="10"/>
  <c r="AR5" i="10"/>
  <c r="BD5" i="10"/>
  <c r="AY5" i="10"/>
  <c r="BH5" i="10"/>
  <c r="BA5" i="10"/>
  <c r="AS5" i="10"/>
  <c r="AT21" i="12"/>
  <c r="AT23" i="12"/>
  <c r="AT11" i="12"/>
  <c r="AT13" i="12"/>
  <c r="BB46" i="3"/>
  <c r="AU20" i="12"/>
  <c r="BB44" i="3"/>
  <c r="AU10" i="12"/>
  <c r="AT26" i="12"/>
  <c r="AT29" i="12" s="1"/>
  <c r="AT28" i="12"/>
  <c r="BB47" i="3"/>
  <c r="AU25" i="12"/>
  <c r="AT16" i="12"/>
  <c r="AT18" i="12"/>
  <c r="BB45" i="3"/>
  <c r="AU15" i="12"/>
  <c r="BB3" i="3"/>
  <c r="BC4" i="3"/>
  <c r="BC3" i="8" s="1"/>
  <c r="CQ37" i="3" l="1"/>
  <c r="CQ39" i="3" s="1"/>
  <c r="CO37" i="3"/>
  <c r="CO39" i="3" s="1"/>
  <c r="CN37" i="3"/>
  <c r="CN39" i="3" s="1"/>
  <c r="CK37" i="3"/>
  <c r="CK39" i="3" s="1"/>
  <c r="CU37" i="3"/>
  <c r="CU39" i="3" s="1"/>
  <c r="CM37" i="3"/>
  <c r="CM39" i="3" s="1"/>
  <c r="CI37" i="3"/>
  <c r="CI39" i="3" s="1"/>
  <c r="DB37" i="3"/>
  <c r="DB39" i="3" s="1"/>
  <c r="CP37" i="3"/>
  <c r="CP39" i="3" s="1"/>
  <c r="CZ37" i="3"/>
  <c r="CZ39" i="3" s="1"/>
  <c r="CW37" i="3"/>
  <c r="CW39" i="3" s="1"/>
  <c r="CT37" i="3"/>
  <c r="CT39" i="3" s="1"/>
  <c r="CV37" i="3"/>
  <c r="CV39" i="3" s="1"/>
  <c r="CL37" i="3"/>
  <c r="CL39" i="3" s="1"/>
  <c r="DA37" i="3"/>
  <c r="DA39" i="3" s="1"/>
  <c r="CX39" i="3"/>
  <c r="CR39" i="3"/>
  <c r="CS39" i="3"/>
  <c r="CJ39" i="3"/>
  <c r="CY39" i="3"/>
  <c r="BE5" i="8"/>
  <c r="BE50" i="3" s="1"/>
  <c r="BD9" i="8"/>
  <c r="BD6" i="8"/>
  <c r="BE6" i="8" s="1"/>
  <c r="BE51" i="3" s="1"/>
  <c r="AU8" i="12"/>
  <c r="BB43" i="3"/>
  <c r="AV5" i="12" s="1"/>
  <c r="AV8" i="12" s="1"/>
  <c r="BF10" i="10"/>
  <c r="BB7" i="8"/>
  <c r="BB52" i="3" s="1"/>
  <c r="BC53" i="3"/>
  <c r="BD8" i="8"/>
  <c r="BC49" i="3"/>
  <c r="BD4" i="8"/>
  <c r="BD55" i="3" s="1"/>
  <c r="BH10" i="10"/>
  <c r="BB10" i="10"/>
  <c r="AP10" i="10"/>
  <c r="AW10" i="10"/>
  <c r="AS10" i="10"/>
  <c r="BE10" i="10"/>
  <c r="BD10" i="10"/>
  <c r="BG10" i="10"/>
  <c r="AQ10" i="10"/>
  <c r="AU10" i="10"/>
  <c r="BA10" i="10"/>
  <c r="AV10" i="10"/>
  <c r="BI10" i="10"/>
  <c r="AZ10" i="10"/>
  <c r="AY10" i="10"/>
  <c r="AT10" i="10"/>
  <c r="AX10" i="10"/>
  <c r="BC10" i="10"/>
  <c r="AR10" i="10"/>
  <c r="AV3" i="15"/>
  <c r="AU23" i="12"/>
  <c r="AU21" i="12"/>
  <c r="AU16" i="12"/>
  <c r="AU18" i="12"/>
  <c r="AU26" i="12"/>
  <c r="AU29" i="12" s="1"/>
  <c r="AU28" i="12"/>
  <c r="BC46" i="3"/>
  <c r="AV20" i="12"/>
  <c r="BC45" i="3"/>
  <c r="AV15" i="12"/>
  <c r="BC47" i="3"/>
  <c r="AV25" i="12"/>
  <c r="AU11" i="12"/>
  <c r="AU13" i="12"/>
  <c r="BC44" i="3"/>
  <c r="AV10" i="12"/>
  <c r="BC3" i="3"/>
  <c r="BD4" i="3"/>
  <c r="BD3" i="8" s="1"/>
  <c r="BE9" i="8" l="1"/>
  <c r="BE54" i="3" s="1"/>
  <c r="BD54" i="3"/>
  <c r="BD51" i="3"/>
  <c r="AV6" i="12"/>
  <c r="BC43" i="3"/>
  <c r="AW5" i="12" s="1"/>
  <c r="AW6" i="12" s="1"/>
  <c r="BC7" i="8"/>
  <c r="BC52" i="3" s="1"/>
  <c r="BE4" i="8"/>
  <c r="BD49" i="3"/>
  <c r="BE8" i="8"/>
  <c r="BE53" i="3" s="1"/>
  <c r="BD53" i="3"/>
  <c r="AV11" i="12"/>
  <c r="AV13" i="12"/>
  <c r="AV26" i="12"/>
  <c r="AV29" i="12" s="1"/>
  <c r="AV28" i="12"/>
  <c r="BD47" i="3"/>
  <c r="AW25" i="12"/>
  <c r="BD44" i="3"/>
  <c r="AW10" i="12"/>
  <c r="AV16" i="12"/>
  <c r="AV18" i="12"/>
  <c r="BD45" i="3"/>
  <c r="AW15" i="12"/>
  <c r="AV21" i="12"/>
  <c r="AV23" i="12"/>
  <c r="BD46" i="3"/>
  <c r="AW20" i="12"/>
  <c r="BD3" i="3"/>
  <c r="BE4" i="3"/>
  <c r="L8" i="24"/>
  <c r="BE49" i="3" l="1"/>
  <c r="BE55" i="3"/>
  <c r="BD43" i="3"/>
  <c r="AX5" i="12" s="1"/>
  <c r="AX6" i="12" s="1"/>
  <c r="AW8" i="12"/>
  <c r="BD7" i="8"/>
  <c r="BD52" i="3" s="1"/>
  <c r="BE47" i="3"/>
  <c r="AY25" i="12" s="1"/>
  <c r="AX25" i="12"/>
  <c r="AW28" i="12"/>
  <c r="AW26" i="12"/>
  <c r="AW29" i="12" s="1"/>
  <c r="AW21" i="12"/>
  <c r="AW23" i="12"/>
  <c r="BE46" i="3"/>
  <c r="AY20" i="12" s="1"/>
  <c r="AX20" i="12"/>
  <c r="AW11" i="12"/>
  <c r="AW13" i="12"/>
  <c r="BE44" i="3"/>
  <c r="AY10" i="12" s="1"/>
  <c r="AX10" i="12"/>
  <c r="AW16" i="12"/>
  <c r="AW18" i="12"/>
  <c r="BE45" i="3"/>
  <c r="AY15" i="12" s="1"/>
  <c r="AX15" i="12"/>
  <c r="BE3" i="3"/>
  <c r="BE3" i="8"/>
  <c r="BC39" i="1"/>
  <c r="BB39" i="1"/>
  <c r="BD39" i="1"/>
  <c r="BE43" i="3" l="1"/>
  <c r="AY5" i="12" s="1"/>
  <c r="AY8" i="12" s="1"/>
  <c r="AX8" i="12"/>
  <c r="BE7" i="8"/>
  <c r="BE52" i="3" s="1"/>
  <c r="AZ25" i="12"/>
  <c r="AP27" i="12" s="1"/>
  <c r="AZ20" i="12"/>
  <c r="AZ10" i="12"/>
  <c r="AD12" i="12" s="1"/>
  <c r="AD14" i="12" s="1"/>
  <c r="AZ15" i="12"/>
  <c r="H17" i="12" s="1"/>
  <c r="H19" i="12" s="1"/>
  <c r="AX16" i="12"/>
  <c r="AX18" i="12"/>
  <c r="AX11" i="12"/>
  <c r="AX13" i="12"/>
  <c r="AY18" i="12"/>
  <c r="AY16" i="12"/>
  <c r="AX21" i="12"/>
  <c r="AX23" i="12"/>
  <c r="AX26" i="12"/>
  <c r="AX29" i="12" s="1"/>
  <c r="AX28" i="12"/>
  <c r="AY11" i="12"/>
  <c r="AY13" i="12"/>
  <c r="AY21" i="12"/>
  <c r="AY23" i="12"/>
  <c r="AY26" i="12"/>
  <c r="AY29" i="12" s="1"/>
  <c r="AY28" i="12"/>
  <c r="BY29" i="12" l="1"/>
  <c r="AZ21" i="12"/>
  <c r="AZ16" i="12"/>
  <c r="AZ11" i="12"/>
  <c r="AY6" i="12"/>
  <c r="AZ6" i="12" s="1"/>
  <c r="AZ5" i="12"/>
  <c r="AC7" i="12" s="1"/>
  <c r="AC9" i="12" s="1"/>
  <c r="AZ8" i="12"/>
  <c r="AZ29" i="12"/>
  <c r="U27" i="12"/>
  <c r="K27" i="12"/>
  <c r="AG27" i="12"/>
  <c r="AO27" i="12"/>
  <c r="X27" i="12"/>
  <c r="Y27" i="12"/>
  <c r="H27" i="12"/>
  <c r="Q27" i="12"/>
  <c r="I27" i="12"/>
  <c r="AR27" i="12"/>
  <c r="AV27" i="12"/>
  <c r="V27" i="12"/>
  <c r="W27" i="12"/>
  <c r="AW27" i="12"/>
  <c r="AS27" i="12"/>
  <c r="AN27" i="12"/>
  <c r="S27" i="12"/>
  <c r="AA27" i="12"/>
  <c r="N27" i="12"/>
  <c r="G27" i="12"/>
  <c r="F27" i="12"/>
  <c r="R27" i="12"/>
  <c r="E27" i="12"/>
  <c r="AJ27" i="12"/>
  <c r="O27" i="12"/>
  <c r="D27" i="12"/>
  <c r="M27" i="12"/>
  <c r="AK27" i="12"/>
  <c r="J27" i="12"/>
  <c r="AE27" i="12"/>
  <c r="AC27" i="12"/>
  <c r="AM27" i="12"/>
  <c r="AD27" i="12"/>
  <c r="P27" i="12"/>
  <c r="AU27" i="12"/>
  <c r="T27" i="12"/>
  <c r="AH27" i="12"/>
  <c r="L27" i="12"/>
  <c r="Z27" i="12"/>
  <c r="AB27" i="12"/>
  <c r="AI27" i="12"/>
  <c r="AF27" i="12"/>
  <c r="AT27" i="12"/>
  <c r="AL27" i="12"/>
  <c r="AY27" i="12"/>
  <c r="AQ27" i="12"/>
  <c r="AX27" i="12"/>
  <c r="H12" i="12"/>
  <c r="H14" i="12" s="1"/>
  <c r="L12" i="12"/>
  <c r="L14" i="12" s="1"/>
  <c r="AW12" i="12"/>
  <c r="AW14" i="12" s="1"/>
  <c r="N12" i="12"/>
  <c r="N14" i="12" s="1"/>
  <c r="I12" i="12"/>
  <c r="I14" i="12" s="1"/>
  <c r="X12" i="12"/>
  <c r="X14" i="12" s="1"/>
  <c r="AX12" i="12"/>
  <c r="AX14" i="12" s="1"/>
  <c r="W12" i="12"/>
  <c r="W14" i="12" s="1"/>
  <c r="M12" i="12"/>
  <c r="M14" i="12" s="1"/>
  <c r="U12" i="12"/>
  <c r="U14" i="12" s="1"/>
  <c r="P12" i="12"/>
  <c r="P14" i="12" s="1"/>
  <c r="AQ12" i="12"/>
  <c r="AQ14" i="12" s="1"/>
  <c r="R12" i="12"/>
  <c r="R14" i="12" s="1"/>
  <c r="AT12" i="12"/>
  <c r="AT14" i="12" s="1"/>
  <c r="AU12" i="12"/>
  <c r="AU14" i="12" s="1"/>
  <c r="E12" i="12"/>
  <c r="E14" i="12" s="1"/>
  <c r="AH12" i="12"/>
  <c r="AH14" i="12" s="1"/>
  <c r="I17" i="12"/>
  <c r="I19" i="12" s="1"/>
  <c r="P17" i="12"/>
  <c r="P19" i="12" s="1"/>
  <c r="F17" i="12"/>
  <c r="F19" i="12" s="1"/>
  <c r="AU17" i="12"/>
  <c r="AU19" i="12" s="1"/>
  <c r="AG17" i="12"/>
  <c r="AG19" i="12" s="1"/>
  <c r="AM17" i="12"/>
  <c r="AM19" i="12" s="1"/>
  <c r="O17" i="12"/>
  <c r="O19" i="12" s="1"/>
  <c r="S17" i="12"/>
  <c r="S19" i="12" s="1"/>
  <c r="AW17" i="12"/>
  <c r="AW19" i="12" s="1"/>
  <c r="AF17" i="12"/>
  <c r="AF19" i="12" s="1"/>
  <c r="AY17" i="12"/>
  <c r="AY19" i="12" s="1"/>
  <c r="K17" i="12"/>
  <c r="K19" i="12" s="1"/>
  <c r="V17" i="12"/>
  <c r="V19" i="12" s="1"/>
  <c r="Y17" i="12"/>
  <c r="Y19" i="12" s="1"/>
  <c r="AS17" i="12"/>
  <c r="AS19" i="12" s="1"/>
  <c r="X17" i="12"/>
  <c r="X19" i="12" s="1"/>
  <c r="AE17" i="12"/>
  <c r="AE19" i="12" s="1"/>
  <c r="AB17" i="12"/>
  <c r="AB19" i="12" s="1"/>
  <c r="AA17" i="12"/>
  <c r="AA19" i="12" s="1"/>
  <c r="W17" i="12"/>
  <c r="W19" i="12" s="1"/>
  <c r="Z17" i="12"/>
  <c r="Z19" i="12" s="1"/>
  <c r="AC17" i="12"/>
  <c r="AC19" i="12" s="1"/>
  <c r="AJ17" i="12"/>
  <c r="AJ19" i="12" s="1"/>
  <c r="AN17" i="12"/>
  <c r="AN19" i="12" s="1"/>
  <c r="AK17" i="12"/>
  <c r="AK19" i="12" s="1"/>
  <c r="AT17" i="12"/>
  <c r="AT19" i="12" s="1"/>
  <c r="AX17" i="12"/>
  <c r="AX19" i="12" s="1"/>
  <c r="T17" i="12"/>
  <c r="T19" i="12" s="1"/>
  <c r="AD17" i="12"/>
  <c r="AD19" i="12" s="1"/>
  <c r="AZ23" i="12"/>
  <c r="AL17" i="12"/>
  <c r="AL19" i="12" s="1"/>
  <c r="Q17" i="12"/>
  <c r="Q19" i="12" s="1"/>
  <c r="D17" i="12"/>
  <c r="D19" i="12" s="1"/>
  <c r="E17" i="12"/>
  <c r="E19" i="12" s="1"/>
  <c r="AR17" i="12"/>
  <c r="AR19" i="12" s="1"/>
  <c r="AZ28" i="12"/>
  <c r="AZ13" i="12"/>
  <c r="AO17" i="12"/>
  <c r="AO19" i="12" s="1"/>
  <c r="AQ17" i="12"/>
  <c r="AQ19" i="12" s="1"/>
  <c r="R17" i="12"/>
  <c r="R19" i="12" s="1"/>
  <c r="M17" i="12"/>
  <c r="M19" i="12" s="1"/>
  <c r="G17" i="12"/>
  <c r="G19" i="12" s="1"/>
  <c r="AP12" i="12"/>
  <c r="AP14" i="12" s="1"/>
  <c r="O12" i="12"/>
  <c r="O14" i="12" s="1"/>
  <c r="Q12" i="12"/>
  <c r="Q14" i="12" s="1"/>
  <c r="G12" i="12"/>
  <c r="G14" i="12" s="1"/>
  <c r="AL12" i="12"/>
  <c r="AL14" i="12" s="1"/>
  <c r="U17" i="12"/>
  <c r="U19" i="12" s="1"/>
  <c r="AR12" i="12"/>
  <c r="AR14" i="12" s="1"/>
  <c r="AI12" i="12"/>
  <c r="AI14" i="12" s="1"/>
  <c r="AG12" i="12"/>
  <c r="AG14" i="12" s="1"/>
  <c r="AY12" i="12"/>
  <c r="AY14" i="12" s="1"/>
  <c r="AF12" i="12"/>
  <c r="AF14" i="12" s="1"/>
  <c r="L17" i="12"/>
  <c r="L19" i="12" s="1"/>
  <c r="Z12" i="12"/>
  <c r="Z14" i="12" s="1"/>
  <c r="AM12" i="12"/>
  <c r="AM14" i="12" s="1"/>
  <c r="K12" i="12"/>
  <c r="K14" i="12" s="1"/>
  <c r="AA12" i="12"/>
  <c r="AA14" i="12" s="1"/>
  <c r="S12" i="12"/>
  <c r="S14" i="12" s="1"/>
  <c r="Y12" i="12"/>
  <c r="Y14" i="12" s="1"/>
  <c r="AV12" i="12"/>
  <c r="AV14" i="12" s="1"/>
  <c r="AN12" i="12"/>
  <c r="AN14" i="12" s="1"/>
  <c r="AB12" i="12"/>
  <c r="AB14" i="12" s="1"/>
  <c r="AO12" i="12"/>
  <c r="AO14" i="12" s="1"/>
  <c r="AC12" i="12"/>
  <c r="AC14" i="12" s="1"/>
  <c r="J12" i="12"/>
  <c r="J14" i="12" s="1"/>
  <c r="T12" i="12"/>
  <c r="T14" i="12" s="1"/>
  <c r="AK12" i="12"/>
  <c r="AK14" i="12" s="1"/>
  <c r="V12" i="12"/>
  <c r="V14" i="12" s="1"/>
  <c r="AV17" i="12"/>
  <c r="AV19" i="12" s="1"/>
  <c r="AZ18" i="12"/>
  <c r="AS12" i="12"/>
  <c r="AS14" i="12" s="1"/>
  <c r="AJ12" i="12"/>
  <c r="AJ14" i="12" s="1"/>
  <c r="AE12" i="12"/>
  <c r="AE14" i="12" s="1"/>
  <c r="F12" i="12"/>
  <c r="F14" i="12" s="1"/>
  <c r="D12" i="12"/>
  <c r="D14" i="12" s="1"/>
  <c r="AH17" i="12"/>
  <c r="AH19" i="12" s="1"/>
  <c r="J17" i="12"/>
  <c r="J19" i="12" s="1"/>
  <c r="N17" i="12"/>
  <c r="N19" i="12" s="1"/>
  <c r="AP17" i="12"/>
  <c r="AP19" i="12" s="1"/>
  <c r="AI17" i="12"/>
  <c r="AI19" i="12" s="1"/>
  <c r="AN22" i="12"/>
  <c r="AN24" i="12" s="1"/>
  <c r="P22" i="12"/>
  <c r="P24" i="12" s="1"/>
  <c r="M22" i="12"/>
  <c r="M24" i="12" s="1"/>
  <c r="V22" i="12"/>
  <c r="V24" i="12" s="1"/>
  <c r="AC22" i="12"/>
  <c r="AC24" i="12" s="1"/>
  <c r="AK22" i="12"/>
  <c r="AK24" i="12" s="1"/>
  <c r="Y22" i="12"/>
  <c r="Y24" i="12" s="1"/>
  <c r="AO22" i="12"/>
  <c r="AO24" i="12" s="1"/>
  <c r="AV22" i="12"/>
  <c r="AV24" i="12" s="1"/>
  <c r="AA22" i="12"/>
  <c r="AA24" i="12" s="1"/>
  <c r="S22" i="12"/>
  <c r="S24" i="12" s="1"/>
  <c r="AI22" i="12"/>
  <c r="AI24" i="12" s="1"/>
  <c r="I22" i="12"/>
  <c r="I24" i="12" s="1"/>
  <c r="T22" i="12"/>
  <c r="T24" i="12" s="1"/>
  <c r="U22" i="12"/>
  <c r="U24" i="12" s="1"/>
  <c r="AG22" i="12"/>
  <c r="AG24" i="12" s="1"/>
  <c r="W22" i="12"/>
  <c r="W24" i="12" s="1"/>
  <c r="L22" i="12"/>
  <c r="L24" i="12" s="1"/>
  <c r="E22" i="12"/>
  <c r="E24" i="12" s="1"/>
  <c r="AM22" i="12"/>
  <c r="AM24" i="12" s="1"/>
  <c r="AR22" i="12"/>
  <c r="AR24" i="12" s="1"/>
  <c r="AP22" i="12"/>
  <c r="AP24" i="12" s="1"/>
  <c r="X22" i="12"/>
  <c r="X24" i="12" s="1"/>
  <c r="AL22" i="12"/>
  <c r="AL24" i="12" s="1"/>
  <c r="AS22" i="12"/>
  <c r="AS24" i="12" s="1"/>
  <c r="AX22" i="12"/>
  <c r="AX24" i="12" s="1"/>
  <c r="D22" i="12"/>
  <c r="K22" i="12"/>
  <c r="K24" i="12" s="1"/>
  <c r="Q22" i="12"/>
  <c r="Q24" i="12" s="1"/>
  <c r="F22" i="12"/>
  <c r="F24" i="12" s="1"/>
  <c r="AD22" i="12"/>
  <c r="AD24" i="12" s="1"/>
  <c r="AE22" i="12"/>
  <c r="AE24" i="12" s="1"/>
  <c r="J22" i="12"/>
  <c r="J24" i="12" s="1"/>
  <c r="AT22" i="12"/>
  <c r="AT24" i="12" s="1"/>
  <c r="AQ22" i="12"/>
  <c r="AQ24" i="12" s="1"/>
  <c r="G22" i="12"/>
  <c r="G24" i="12" s="1"/>
  <c r="AB22" i="12"/>
  <c r="AB24" i="12" s="1"/>
  <c r="N22" i="12"/>
  <c r="N24" i="12" s="1"/>
  <c r="AJ22" i="12"/>
  <c r="AJ24" i="12" s="1"/>
  <c r="R22" i="12"/>
  <c r="R24" i="12" s="1"/>
  <c r="O22" i="12"/>
  <c r="O24" i="12" s="1"/>
  <c r="AW22" i="12"/>
  <c r="AW24" i="12" s="1"/>
  <c r="AY22" i="12"/>
  <c r="AY24" i="12" s="1"/>
  <c r="AH22" i="12"/>
  <c r="AH24" i="12" s="1"/>
  <c r="H22" i="12"/>
  <c r="H24" i="12" s="1"/>
  <c r="Z22" i="12"/>
  <c r="Z24" i="12" s="1"/>
  <c r="AU22" i="12"/>
  <c r="AU24" i="12" s="1"/>
  <c r="AF22" i="12"/>
  <c r="AF24" i="12" s="1"/>
  <c r="DF47" i="3" l="1"/>
  <c r="CB47" i="3" s="1"/>
  <c r="BX24" i="12"/>
  <c r="DE46" i="3" s="1"/>
  <c r="BW24" i="12"/>
  <c r="DD46" i="3" s="1"/>
  <c r="BY24" i="12"/>
  <c r="DF46" i="3" s="1"/>
  <c r="BY19" i="12"/>
  <c r="DF45" i="3" s="1"/>
  <c r="BV19" i="12"/>
  <c r="DC45" i="3" s="1"/>
  <c r="BX19" i="12"/>
  <c r="DE45" i="3" s="1"/>
  <c r="BW19" i="12"/>
  <c r="DD45" i="3" s="1"/>
  <c r="BV14" i="12"/>
  <c r="DC44" i="3" s="1"/>
  <c r="BX14" i="12"/>
  <c r="DE44" i="3" s="1"/>
  <c r="BY14" i="12"/>
  <c r="DF44" i="3" s="1"/>
  <c r="BW14" i="12"/>
  <c r="DD44" i="3" s="1"/>
  <c r="G7" i="12"/>
  <c r="G9" i="12" s="1"/>
  <c r="P7" i="12"/>
  <c r="P9" i="12" s="1"/>
  <c r="AT7" i="12"/>
  <c r="AT9" i="12" s="1"/>
  <c r="S7" i="12"/>
  <c r="S9" i="12" s="1"/>
  <c r="Z7" i="12"/>
  <c r="Z9" i="12" s="1"/>
  <c r="AK7" i="12"/>
  <c r="AK9" i="12" s="1"/>
  <c r="AF7" i="12"/>
  <c r="AF9" i="12" s="1"/>
  <c r="AS7" i="12"/>
  <c r="AS9" i="12" s="1"/>
  <c r="AG7" i="12"/>
  <c r="AG9" i="12" s="1"/>
  <c r="R7" i="12"/>
  <c r="R9" i="12" s="1"/>
  <c r="AH7" i="12"/>
  <c r="AH9" i="12" s="1"/>
  <c r="X7" i="12"/>
  <c r="X9" i="12" s="1"/>
  <c r="AM7" i="12"/>
  <c r="AM9" i="12" s="1"/>
  <c r="AP7" i="12"/>
  <c r="AP9" i="12" s="1"/>
  <c r="O7" i="12"/>
  <c r="O9" i="12" s="1"/>
  <c r="T7" i="12"/>
  <c r="T9" i="12" s="1"/>
  <c r="AO7" i="12"/>
  <c r="AO9" i="12" s="1"/>
  <c r="K7" i="12"/>
  <c r="K9" i="12" s="1"/>
  <c r="L7" i="12"/>
  <c r="L9" i="12" s="1"/>
  <c r="E7" i="12"/>
  <c r="E9" i="12" s="1"/>
  <c r="Y7" i="12"/>
  <c r="Y9" i="12" s="1"/>
  <c r="J7" i="12"/>
  <c r="J9" i="12" s="1"/>
  <c r="AB7" i="12"/>
  <c r="AB9" i="12" s="1"/>
  <c r="AX7" i="12"/>
  <c r="AX9" i="12" s="1"/>
  <c r="AW7" i="12"/>
  <c r="AW9" i="12" s="1"/>
  <c r="M7" i="12"/>
  <c r="M9" i="12" s="1"/>
  <c r="AU7" i="12"/>
  <c r="AU9" i="12" s="1"/>
  <c r="V7" i="12"/>
  <c r="V9" i="12" s="1"/>
  <c r="AN7" i="12"/>
  <c r="AN9" i="12" s="1"/>
  <c r="Q7" i="12"/>
  <c r="Q9" i="12" s="1"/>
  <c r="AR7" i="12"/>
  <c r="AR9" i="12" s="1"/>
  <c r="W7" i="12"/>
  <c r="W9" i="12" s="1"/>
  <c r="AD7" i="12"/>
  <c r="AD9" i="12" s="1"/>
  <c r="N7" i="12"/>
  <c r="N9" i="12" s="1"/>
  <c r="H7" i="12"/>
  <c r="H9" i="12" s="1"/>
  <c r="AL7" i="12"/>
  <c r="AL9" i="12" s="1"/>
  <c r="AY7" i="12"/>
  <c r="AY9" i="12" s="1"/>
  <c r="AQ7" i="12"/>
  <c r="AQ9" i="12" s="1"/>
  <c r="U7" i="12"/>
  <c r="U9" i="12" s="1"/>
  <c r="AJ7" i="12"/>
  <c r="AJ9" i="12" s="1"/>
  <c r="I7" i="12"/>
  <c r="I9" i="12" s="1"/>
  <c r="AI7" i="12"/>
  <c r="AI9" i="12" s="1"/>
  <c r="AV7" i="12"/>
  <c r="AV9" i="12" s="1"/>
  <c r="F7" i="12"/>
  <c r="F9" i="12" s="1"/>
  <c r="AA7" i="12"/>
  <c r="AA9" i="12" s="1"/>
  <c r="AE7" i="12"/>
  <c r="AE9" i="12" s="1"/>
  <c r="D7" i="12"/>
  <c r="D9" i="12" s="1"/>
  <c r="AZ19" i="12"/>
  <c r="BC19" i="12" s="1"/>
  <c r="AZ14" i="12"/>
  <c r="BK14" i="12" s="1"/>
  <c r="AZ27" i="12"/>
  <c r="AZ12" i="12"/>
  <c r="BN29" i="12"/>
  <c r="BS29" i="12"/>
  <c r="BI29" i="12"/>
  <c r="BB29" i="12"/>
  <c r="BR29" i="12"/>
  <c r="BH29" i="12"/>
  <c r="BC29" i="12"/>
  <c r="BK29" i="12"/>
  <c r="BE29" i="12"/>
  <c r="BU29" i="12"/>
  <c r="BP29" i="12"/>
  <c r="BD29" i="12"/>
  <c r="BG29" i="12"/>
  <c r="BM29" i="12"/>
  <c r="BO29" i="12"/>
  <c r="BT29" i="12"/>
  <c r="BF29" i="12"/>
  <c r="BQ29" i="12"/>
  <c r="BL29" i="12"/>
  <c r="BJ29" i="12"/>
  <c r="D24" i="12"/>
  <c r="AZ22" i="12"/>
  <c r="AZ17" i="12"/>
  <c r="CB44" i="3" l="1"/>
  <c r="CB45" i="3"/>
  <c r="AZ24" i="12"/>
  <c r="BM24" i="12" s="1"/>
  <c r="BV24" i="12"/>
  <c r="BY9" i="12"/>
  <c r="DF43" i="3" s="1"/>
  <c r="BX9" i="12"/>
  <c r="DE43" i="3" s="1"/>
  <c r="BW9" i="12"/>
  <c r="DD43" i="3" s="1"/>
  <c r="BV9" i="12"/>
  <c r="DC43" i="3" s="1"/>
  <c r="DB47" i="3"/>
  <c r="CT47" i="3"/>
  <c r="CL47" i="3"/>
  <c r="DA47" i="3"/>
  <c r="CS47" i="3"/>
  <c r="CK47" i="3"/>
  <c r="CZ47" i="3"/>
  <c r="CR47" i="3"/>
  <c r="CJ47" i="3"/>
  <c r="CM47" i="3"/>
  <c r="CY47" i="3"/>
  <c r="CQ47" i="3"/>
  <c r="CI47" i="3"/>
  <c r="CX47" i="3"/>
  <c r="CP47" i="3"/>
  <c r="CW47" i="3"/>
  <c r="CO47" i="3"/>
  <c r="CU47" i="3"/>
  <c r="CV47" i="3"/>
  <c r="CN47" i="3"/>
  <c r="AZ7" i="12"/>
  <c r="AZ9" i="12"/>
  <c r="BD9" i="12" s="1"/>
  <c r="BQ19" i="12"/>
  <c r="BR19" i="12"/>
  <c r="BE14" i="12"/>
  <c r="BJ14" i="12"/>
  <c r="BU14" i="12"/>
  <c r="BN19" i="12"/>
  <c r="BD14" i="12"/>
  <c r="BG14" i="12"/>
  <c r="BP19" i="12"/>
  <c r="BR14" i="12"/>
  <c r="BO19" i="12"/>
  <c r="BN14" i="12"/>
  <c r="BO14" i="12"/>
  <c r="BL19" i="12"/>
  <c r="BE19" i="12"/>
  <c r="BF19" i="12"/>
  <c r="BL14" i="12"/>
  <c r="BS14" i="12"/>
  <c r="BK19" i="12"/>
  <c r="BM14" i="12"/>
  <c r="BF14" i="12"/>
  <c r="BJ19" i="12"/>
  <c r="BI14" i="12"/>
  <c r="BC14" i="12"/>
  <c r="BU19" i="12"/>
  <c r="BT14" i="12"/>
  <c r="BQ14" i="12"/>
  <c r="BD19" i="12"/>
  <c r="BH19" i="12"/>
  <c r="BP14" i="12"/>
  <c r="BB14" i="12"/>
  <c r="BM19" i="12"/>
  <c r="BG19" i="12"/>
  <c r="BI19" i="12"/>
  <c r="BS19" i="12"/>
  <c r="BB19" i="12"/>
  <c r="BH14" i="12"/>
  <c r="BT19" i="12"/>
  <c r="DC46" i="3" l="1"/>
  <c r="CB46" i="3" s="1"/>
  <c r="CU46" i="3" s="1"/>
  <c r="BF24" i="12"/>
  <c r="BI24" i="12"/>
  <c r="BC24" i="12"/>
  <c r="BU24" i="12"/>
  <c r="BH24" i="12"/>
  <c r="BJ24" i="12"/>
  <c r="BG24" i="12"/>
  <c r="BR24" i="12"/>
  <c r="BE24" i="12"/>
  <c r="BK24" i="12"/>
  <c r="BL24" i="12"/>
  <c r="BP24" i="12"/>
  <c r="BB24" i="12"/>
  <c r="BD24" i="12"/>
  <c r="BD30" i="12" s="1"/>
  <c r="BN24" i="12"/>
  <c r="BO24" i="12"/>
  <c r="BS24" i="12"/>
  <c r="BT24" i="12"/>
  <c r="BQ24" i="12"/>
  <c r="DD48" i="3"/>
  <c r="DE48" i="3"/>
  <c r="DE64" i="3" s="1"/>
  <c r="DF48" i="3"/>
  <c r="DB45" i="3"/>
  <c r="CT45" i="3"/>
  <c r="CL45" i="3"/>
  <c r="DA45" i="3"/>
  <c r="CS45" i="3"/>
  <c r="CK45" i="3"/>
  <c r="CM45" i="3"/>
  <c r="CZ45" i="3"/>
  <c r="CR45" i="3"/>
  <c r="CJ45" i="3"/>
  <c r="CY45" i="3"/>
  <c r="CQ45" i="3"/>
  <c r="CI45" i="3"/>
  <c r="CX45" i="3"/>
  <c r="CP45" i="3"/>
  <c r="CW45" i="3"/>
  <c r="CO45" i="3"/>
  <c r="CU45" i="3"/>
  <c r="CV45" i="3"/>
  <c r="CN45" i="3"/>
  <c r="CX44" i="3"/>
  <c r="CP44" i="3"/>
  <c r="CW44" i="3"/>
  <c r="CO44" i="3"/>
  <c r="CN44" i="3"/>
  <c r="CV44" i="3"/>
  <c r="CY44" i="3"/>
  <c r="CU44" i="3"/>
  <c r="CM44" i="3"/>
  <c r="DB44" i="3"/>
  <c r="CT44" i="3"/>
  <c r="DA44" i="3"/>
  <c r="CS44" i="3"/>
  <c r="CK44" i="3"/>
  <c r="CI44" i="3"/>
  <c r="CL44" i="3"/>
  <c r="CZ44" i="3"/>
  <c r="CR44" i="3"/>
  <c r="CJ44" i="3"/>
  <c r="CQ44" i="3"/>
  <c r="BT9" i="12"/>
  <c r="BH9" i="12"/>
  <c r="BC9" i="12"/>
  <c r="BM9" i="12"/>
  <c r="BM30" i="12" s="1"/>
  <c r="BR9" i="12"/>
  <c r="BI9" i="12"/>
  <c r="BG9" i="12"/>
  <c r="BO9" i="12"/>
  <c r="BK9" i="12"/>
  <c r="BE9" i="12"/>
  <c r="BQ9" i="12"/>
  <c r="BL9" i="12"/>
  <c r="BF9" i="12"/>
  <c r="BU9" i="12"/>
  <c r="BB9" i="12"/>
  <c r="BP9" i="12"/>
  <c r="BN9" i="12"/>
  <c r="BS9" i="12"/>
  <c r="BJ9" i="12"/>
  <c r="DC48" i="3" l="1"/>
  <c r="DC64" i="3" s="1"/>
  <c r="CB43" i="3"/>
  <c r="DB43" i="3" s="1"/>
  <c r="CW46" i="3"/>
  <c r="CJ46" i="3"/>
  <c r="CV46" i="3"/>
  <c r="BI30" i="12"/>
  <c r="D17" i="1" s="1"/>
  <c r="K17" i="1" s="1"/>
  <c r="M17" i="1" s="1"/>
  <c r="CY46" i="3"/>
  <c r="CO46" i="3"/>
  <c r="CP46" i="3"/>
  <c r="CX46" i="3"/>
  <c r="DD64" i="3"/>
  <c r="BU30" i="12"/>
  <c r="D41" i="1" s="1"/>
  <c r="CR46" i="3"/>
  <c r="DF64" i="3"/>
  <c r="CK46" i="3"/>
  <c r="CS46" i="3"/>
  <c r="DA46" i="3"/>
  <c r="BJ30" i="12"/>
  <c r="D19" i="1" s="1"/>
  <c r="K19" i="1" s="1"/>
  <c r="M19" i="1" s="1"/>
  <c r="BH30" i="12"/>
  <c r="D15" i="1" s="1"/>
  <c r="K15" i="1" s="1"/>
  <c r="M15" i="1" s="1"/>
  <c r="CL46" i="3"/>
  <c r="BN30" i="12"/>
  <c r="D27" i="1" s="1"/>
  <c r="K27" i="1" s="1"/>
  <c r="M27" i="1" s="1"/>
  <c r="CT46" i="3"/>
  <c r="BP30" i="12"/>
  <c r="D31" i="1" s="1"/>
  <c r="K31" i="1" s="1"/>
  <c r="M31" i="1" s="1"/>
  <c r="BB30" i="12"/>
  <c r="D3" i="1" s="1"/>
  <c r="K3" i="1" s="1"/>
  <c r="CI46" i="3"/>
  <c r="DB46" i="3"/>
  <c r="CM46" i="3"/>
  <c r="CZ46" i="3"/>
  <c r="CN46" i="3"/>
  <c r="BG30" i="12"/>
  <c r="D13" i="1" s="1"/>
  <c r="BF30" i="12"/>
  <c r="D11" i="1" s="1"/>
  <c r="BC30" i="12"/>
  <c r="D5" i="1" s="1"/>
  <c r="BD5" i="1" s="1"/>
  <c r="CQ46" i="3"/>
  <c r="BR30" i="12"/>
  <c r="D35" i="1" s="1"/>
  <c r="K35" i="1" s="1"/>
  <c r="M35" i="1" s="1"/>
  <c r="BL30" i="12"/>
  <c r="D23" i="1" s="1"/>
  <c r="K23" i="1" s="1"/>
  <c r="M23" i="1" s="1"/>
  <c r="BS30" i="12"/>
  <c r="D37" i="1" s="1"/>
  <c r="K37" i="1" s="1"/>
  <c r="M37" i="1" s="1"/>
  <c r="BE30" i="12"/>
  <c r="D9" i="1" s="1"/>
  <c r="BC9" i="1" s="1"/>
  <c r="BK30" i="12"/>
  <c r="D21" i="1" s="1"/>
  <c r="K21" i="1" s="1"/>
  <c r="M21" i="1" s="1"/>
  <c r="BT30" i="12"/>
  <c r="D39" i="1" s="1"/>
  <c r="K39" i="1" s="1"/>
  <c r="M39" i="1" s="1"/>
  <c r="BO30" i="12"/>
  <c r="D29" i="1" s="1"/>
  <c r="K29" i="1" s="1"/>
  <c r="M29" i="1" s="1"/>
  <c r="BQ30" i="12"/>
  <c r="D33" i="1" s="1"/>
  <c r="K33" i="1" s="1"/>
  <c r="M33" i="1" s="1"/>
  <c r="D25" i="1"/>
  <c r="K25" i="1" s="1"/>
  <c r="M25" i="1" s="1"/>
  <c r="D7" i="1"/>
  <c r="BC7" i="1" s="1"/>
  <c r="CW43" i="3" l="1"/>
  <c r="CW49" i="3" s="1"/>
  <c r="CB48" i="3"/>
  <c r="V33" i="24" s="1"/>
  <c r="V41" i="24" s="1"/>
  <c r="AG25" i="24" s="1"/>
  <c r="CP43" i="3"/>
  <c r="CP49" i="3" s="1"/>
  <c r="CJ43" i="3"/>
  <c r="CJ49" i="3" s="1"/>
  <c r="CX43" i="3"/>
  <c r="CX49" i="3" s="1"/>
  <c r="CK43" i="3"/>
  <c r="CK49" i="3" s="1"/>
  <c r="CM43" i="3"/>
  <c r="CM49" i="3" s="1"/>
  <c r="CI43" i="3"/>
  <c r="CI63" i="3" s="1"/>
  <c r="V3" i="24" s="1"/>
  <c r="CS43" i="3"/>
  <c r="CS63" i="3" s="1"/>
  <c r="V13" i="24" s="1"/>
  <c r="CN43" i="3"/>
  <c r="CN49" i="3" s="1"/>
  <c r="CQ43" i="3"/>
  <c r="CQ49" i="3" s="1"/>
  <c r="DA43" i="3"/>
  <c r="DA49" i="3" s="1"/>
  <c r="CV43" i="3"/>
  <c r="CV49" i="3" s="1"/>
  <c r="CL43" i="3"/>
  <c r="CL49" i="3" s="1"/>
  <c r="CU43" i="3"/>
  <c r="CU63" i="3" s="1"/>
  <c r="V15" i="24" s="1"/>
  <c r="CR43" i="3"/>
  <c r="CR63" i="3" s="1"/>
  <c r="V12" i="24" s="1"/>
  <c r="CT43" i="3"/>
  <c r="CT49" i="3" s="1"/>
  <c r="CY43" i="3"/>
  <c r="CY63" i="3" s="1"/>
  <c r="V19" i="24" s="1"/>
  <c r="CO43" i="3"/>
  <c r="CO49" i="3" s="1"/>
  <c r="CZ43" i="3"/>
  <c r="CZ49" i="3" s="1"/>
  <c r="DB49" i="3"/>
  <c r="DB63" i="3"/>
  <c r="V22" i="24" s="1"/>
  <c r="K13" i="1"/>
  <c r="M13" i="1" s="1"/>
  <c r="BB13" i="1"/>
  <c r="BD13" i="1"/>
  <c r="BC13" i="1"/>
  <c r="K11" i="1"/>
  <c r="M11" i="1" s="1"/>
  <c r="BC11" i="1"/>
  <c r="BB11" i="1"/>
  <c r="BD11" i="1"/>
  <c r="K41" i="1"/>
  <c r="M41" i="1" s="1"/>
  <c r="BD41" i="1"/>
  <c r="BB41" i="1"/>
  <c r="BC41" i="1"/>
  <c r="BD9" i="1"/>
  <c r="BB9" i="1"/>
  <c r="K9" i="1"/>
  <c r="M9" i="1" s="1"/>
  <c r="BB7" i="1"/>
  <c r="BD7" i="1"/>
  <c r="K7" i="1"/>
  <c r="M7" i="1" s="1"/>
  <c r="BB5" i="1"/>
  <c r="D43" i="1"/>
  <c r="CA2" i="1" s="1"/>
  <c r="BC5" i="1"/>
  <c r="BB3" i="1"/>
  <c r="K5" i="1"/>
  <c r="M5" i="1" s="1"/>
  <c r="BD3" i="1"/>
  <c r="BC3" i="1"/>
  <c r="M3" i="1"/>
  <c r="CZ63" i="3" l="1"/>
  <c r="V20" i="24" s="1"/>
  <c r="CO63" i="3"/>
  <c r="V9" i="24" s="1"/>
  <c r="CQ63" i="3"/>
  <c r="V11" i="24" s="1"/>
  <c r="CJ63" i="3"/>
  <c r="V4" i="24" s="1"/>
  <c r="CS49" i="3"/>
  <c r="CP63" i="3"/>
  <c r="V10" i="24" s="1"/>
  <c r="AG27" i="24"/>
  <c r="AE28" i="24" s="1"/>
  <c r="CM63" i="3"/>
  <c r="V7" i="24" s="1"/>
  <c r="DA63" i="3"/>
  <c r="V21" i="24" s="1"/>
  <c r="CU49" i="3"/>
  <c r="CT63" i="3"/>
  <c r="V14" i="24" s="1"/>
  <c r="CV63" i="3"/>
  <c r="V16" i="24" s="1"/>
  <c r="CR49" i="3"/>
  <c r="CX63" i="3"/>
  <c r="V18" i="24" s="1"/>
  <c r="CY49" i="3"/>
  <c r="CN63" i="3"/>
  <c r="V8" i="24" s="1"/>
  <c r="CW63" i="3"/>
  <c r="V17" i="24" s="1"/>
  <c r="V42" i="24"/>
  <c r="CL63" i="3"/>
  <c r="V6" i="24" s="1"/>
  <c r="J3" i="24"/>
  <c r="J11" i="24" s="1"/>
  <c r="K15" i="24" s="1"/>
  <c r="K17" i="24" s="1"/>
  <c r="AW3" i="15"/>
  <c r="CI49" i="3"/>
  <c r="CK63" i="3"/>
  <c r="V5" i="24" s="1"/>
  <c r="K3" i="24"/>
  <c r="K11" i="24" s="1"/>
  <c r="AS3" i="15" s="1"/>
  <c r="BC43" i="1"/>
  <c r="D2" i="13" s="1"/>
  <c r="D9" i="13" s="1"/>
  <c r="D11" i="13" s="1"/>
  <c r="BD43" i="1"/>
  <c r="E2" i="13" s="1"/>
  <c r="E9" i="13" s="1"/>
  <c r="E11" i="13" s="1"/>
  <c r="BB43" i="1"/>
  <c r="C2" i="13" s="1"/>
  <c r="C9" i="13" s="1"/>
  <c r="C11" i="13" s="1"/>
  <c r="M43" i="1"/>
  <c r="D1" i="1" s="1"/>
  <c r="K43" i="1"/>
  <c r="V23" i="24" l="1"/>
  <c r="AJ3" i="15" s="1"/>
  <c r="J12" i="24"/>
  <c r="L13" i="24"/>
  <c r="I19" i="24" s="1"/>
  <c r="F9" i="13"/>
  <c r="F2" i="13"/>
  <c r="K12" i="24"/>
  <c r="L17" i="24"/>
  <c r="G26" i="20" s="1"/>
  <c r="I25" i="20"/>
  <c r="AL3" i="15" l="1"/>
  <c r="F11" i="13"/>
  <c r="H11" i="13" s="1"/>
  <c r="B20" i="13" l="1"/>
  <c r="B21" i="13" s="1"/>
  <c r="C21" i="13" s="1"/>
  <c r="X2" i="24" l="1"/>
  <c r="X32" i="24" l="1"/>
  <c r="X16" i="24"/>
  <c r="AG16" i="24" s="1"/>
  <c r="X21" i="24"/>
  <c r="X12" i="24"/>
  <c r="AG12" i="24" s="1"/>
  <c r="X11" i="24"/>
  <c r="AG11" i="24" s="1"/>
  <c r="X17" i="24"/>
  <c r="AG17" i="24" s="1"/>
  <c r="X13" i="24"/>
  <c r="AG13" i="24" s="1"/>
  <c r="X22" i="24"/>
  <c r="AG22" i="24" s="1"/>
  <c r="X20" i="24"/>
  <c r="AG20" i="24" s="1"/>
  <c r="X8" i="24"/>
  <c r="AG8" i="24" s="1"/>
  <c r="X5" i="24"/>
  <c r="X10" i="24"/>
  <c r="AG10" i="24" s="1"/>
  <c r="X3" i="24"/>
  <c r="X9" i="24"/>
  <c r="AG9" i="24" s="1"/>
  <c r="X7" i="24"/>
  <c r="AG7" i="24" s="1"/>
  <c r="X18" i="24"/>
  <c r="AG18" i="24" s="1"/>
  <c r="X15" i="24"/>
  <c r="AG15" i="24" s="1"/>
  <c r="X14" i="24"/>
  <c r="AG14" i="24" s="1"/>
  <c r="X4" i="24"/>
  <c r="AG4" i="24" s="1"/>
  <c r="X6" i="24"/>
  <c r="AG6" i="24" s="1"/>
  <c r="X19" i="24"/>
  <c r="AG19" i="24" s="1"/>
  <c r="X34" i="24"/>
  <c r="AG34" i="24" s="1"/>
  <c r="X38" i="24"/>
  <c r="AG38" i="24" s="1"/>
  <c r="X39" i="24"/>
  <c r="AG39" i="24" s="1"/>
  <c r="X35" i="24"/>
  <c r="AG35" i="24" s="1"/>
  <c r="X36" i="24"/>
  <c r="AG36" i="24" s="1"/>
  <c r="X37" i="24"/>
  <c r="AG37" i="24" s="1"/>
  <c r="X40" i="24"/>
  <c r="AG40" i="24" s="1"/>
  <c r="X33" i="24"/>
  <c r="AG5" i="24"/>
  <c r="AG21" i="24"/>
  <c r="X41" i="24" l="1"/>
  <c r="AG41" i="24" s="1"/>
  <c r="AG33" i="24"/>
  <c r="X23" i="24"/>
  <c r="AG3" i="24"/>
  <c r="AG23" i="24" s="1"/>
  <c r="AC25" i="24" l="1"/>
  <c r="X42" i="24"/>
  <c r="AG42" i="24"/>
  <c r="W25" i="24" l="1"/>
  <c r="W26" i="24" s="1"/>
  <c r="AC26" i="24"/>
  <c r="AC27" i="24" s="1"/>
  <c r="Y28" i="24" s="1"/>
  <c r="AI3" i="15"/>
  <c r="AM3" i="15" s="1"/>
  <c r="W27" i="24" l="1"/>
  <c r="U28"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David Gomes Claro</author>
  </authors>
  <commentList>
    <comment ref="B8" authorId="0" shapeId="0" xr:uid="{EFC57916-64B0-4BCC-98D2-A8357C33F9E6}">
      <text>
        <r>
          <rPr>
            <b/>
            <sz val="9"/>
            <color indexed="81"/>
            <rFont val="Tahoma"/>
            <family val="2"/>
          </rPr>
          <t>David Gomes Claro:</t>
        </r>
        <r>
          <rPr>
            <sz val="9"/>
            <color indexed="81"/>
            <rFont val="Tahoma"/>
            <family val="2"/>
          </rPr>
          <t xml:space="preserve">
Se proponente</t>
        </r>
      </text>
    </comment>
    <comment ref="C8" authorId="0" shapeId="0" xr:uid="{C396C9EC-F506-4A1C-AE00-48B46B00985C}">
      <text>
        <r>
          <rPr>
            <b/>
            <sz val="9"/>
            <color indexed="81"/>
            <rFont val="Tahoma"/>
            <family val="2"/>
          </rPr>
          <t>David Gomes Claro:</t>
        </r>
        <r>
          <rPr>
            <sz val="9"/>
            <color indexed="81"/>
            <rFont val="Tahoma"/>
            <family val="2"/>
          </rPr>
          <t xml:space="preserve">
Se Parceiro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FCiencias</author>
  </authors>
  <commentList>
    <comment ref="D5" authorId="0" shapeId="0" xr:uid="{ED9E1555-0265-489C-8E72-5D83EAD37E31}">
      <text>
        <r>
          <rPr>
            <b/>
            <sz val="9"/>
            <color indexed="81"/>
            <rFont val="Tahoma"/>
            <family val="2"/>
          </rPr>
          <t>FCiencias:</t>
        </r>
        <r>
          <rPr>
            <sz val="9"/>
            <color indexed="81"/>
            <rFont val="Tahoma"/>
            <family val="2"/>
          </rPr>
          <t xml:space="preserve">
Person*Month</t>
        </r>
      </text>
    </comment>
    <comment ref="F26" authorId="0" shapeId="0" xr:uid="{B2CF6CF1-0550-40E1-8441-65A47AF6C534}">
      <text>
        <r>
          <rPr>
            <b/>
            <sz val="9"/>
            <color indexed="81"/>
            <rFont val="Tahoma"/>
            <family val="2"/>
          </rPr>
          <t>FCiencias:</t>
        </r>
        <r>
          <rPr>
            <sz val="9"/>
            <color indexed="81"/>
            <rFont val="Tahoma"/>
            <family val="2"/>
          </rPr>
          <t xml:space="preserve">
1) Pode inserir mais do que uma Milestone por mês.
2) Exemplo: M1</t>
        </r>
      </text>
    </comment>
  </commentList>
</comments>
</file>

<file path=xl/sharedStrings.xml><?xml version="1.0" encoding="utf-8"?>
<sst xmlns="http://schemas.openxmlformats.org/spreadsheetml/2006/main" count="2908" uniqueCount="1010">
  <si>
    <t>FCiências.ID</t>
  </si>
  <si>
    <t>Duração</t>
  </si>
  <si>
    <t>J</t>
  </si>
  <si>
    <t>F</t>
  </si>
  <si>
    <t>M</t>
  </si>
  <si>
    <t>A</t>
  </si>
  <si>
    <t>S</t>
  </si>
  <si>
    <t>O</t>
  </si>
  <si>
    <t>N</t>
  </si>
  <si>
    <t>D</t>
  </si>
  <si>
    <t>Data Inicio:</t>
  </si>
  <si>
    <t>Nº</t>
  </si>
  <si>
    <t>TRU</t>
  </si>
  <si>
    <t>Bolseiro 1</t>
  </si>
  <si>
    <t>Bolseiro 2</t>
  </si>
  <si>
    <t>Bolseiro 3</t>
  </si>
  <si>
    <t>Bolseiro 4</t>
  </si>
  <si>
    <t>Bolseiro 5</t>
  </si>
  <si>
    <t>T1</t>
  </si>
  <si>
    <t>T2</t>
  </si>
  <si>
    <t>T3</t>
  </si>
  <si>
    <t>T4</t>
  </si>
  <si>
    <t>T5</t>
  </si>
  <si>
    <t>T6</t>
  </si>
  <si>
    <t>T7</t>
  </si>
  <si>
    <t>T8</t>
  </si>
  <si>
    <t>T9</t>
  </si>
  <si>
    <t>T10</t>
  </si>
  <si>
    <t>T11</t>
  </si>
  <si>
    <t>T12</t>
  </si>
  <si>
    <t>T13</t>
  </si>
  <si>
    <t>T14</t>
  </si>
  <si>
    <t>T15</t>
  </si>
  <si>
    <t>T16</t>
  </si>
  <si>
    <t>T17</t>
  </si>
  <si>
    <t>T18</t>
  </si>
  <si>
    <t>T19</t>
  </si>
  <si>
    <t>T20</t>
  </si>
  <si>
    <t>LISTA DE TAREFAS</t>
  </si>
  <si>
    <t>RH</t>
  </si>
  <si>
    <t>DPD</t>
  </si>
  <si>
    <t>E</t>
  </si>
  <si>
    <t>AE</t>
  </si>
  <si>
    <t>P</t>
  </si>
  <si>
    <t>EG</t>
  </si>
  <si>
    <t>Total</t>
  </si>
  <si>
    <r>
      <t>AQ</t>
    </r>
    <r>
      <rPr>
        <sz val="8"/>
        <color theme="1"/>
        <rFont val="Calibri"/>
        <family val="2"/>
        <scheme val="minor"/>
      </rPr>
      <t xml:space="preserve"> &amp; </t>
    </r>
    <r>
      <rPr>
        <sz val="11"/>
        <color theme="1"/>
        <rFont val="Calibri"/>
        <family val="2"/>
        <scheme val="minor"/>
      </rPr>
      <t>ODC</t>
    </r>
  </si>
  <si>
    <t>SC</t>
  </si>
  <si>
    <t>Cod.</t>
  </si>
  <si>
    <t>M1</t>
  </si>
  <si>
    <t>M2</t>
  </si>
  <si>
    <t>M4</t>
  </si>
  <si>
    <t>M5</t>
  </si>
  <si>
    <t>M3</t>
  </si>
  <si>
    <t>M6</t>
  </si>
  <si>
    <t>M7</t>
  </si>
  <si>
    <t>M8</t>
  </si>
  <si>
    <t>M9</t>
  </si>
  <si>
    <t>M10</t>
  </si>
  <si>
    <t>M11</t>
  </si>
  <si>
    <t>M12</t>
  </si>
  <si>
    <t>M13</t>
  </si>
  <si>
    <t>M14</t>
  </si>
  <si>
    <t>M15</t>
  </si>
  <si>
    <t>M16</t>
  </si>
  <si>
    <t>M17</t>
  </si>
  <si>
    <t>M18</t>
  </si>
  <si>
    <t>M19</t>
  </si>
  <si>
    <t>M20</t>
  </si>
  <si>
    <t>M21</t>
  </si>
  <si>
    <t>M22</t>
  </si>
  <si>
    <t>M23</t>
  </si>
  <si>
    <t>M24</t>
  </si>
  <si>
    <t>M25</t>
  </si>
  <si>
    <t>Cód.</t>
  </si>
  <si>
    <t>Instituição</t>
  </si>
  <si>
    <t>Linha</t>
  </si>
  <si>
    <t>SAT</t>
  </si>
  <si>
    <t>Tipologia</t>
  </si>
  <si>
    <t>SSV</t>
  </si>
  <si>
    <t>SAP</t>
  </si>
  <si>
    <t>bolsa</t>
  </si>
  <si>
    <t>SSP</t>
  </si>
  <si>
    <t>Totais</t>
  </si>
  <si>
    <t>BI - 1050,98€/Mês</t>
  </si>
  <si>
    <t>Valor da bolsa por Tarefa</t>
  </si>
  <si>
    <t>Total Geral</t>
  </si>
  <si>
    <t>AQ &amp; ODC</t>
  </si>
  <si>
    <t xml:space="preserve">Project reference: </t>
  </si>
  <si>
    <t xml:space="preserve">Project title: </t>
  </si>
  <si>
    <t>Alertas:</t>
  </si>
  <si>
    <t>Task Nº</t>
  </si>
  <si>
    <t>Task Denomination</t>
  </si>
  <si>
    <t>Participant responsible for task</t>
  </si>
  <si>
    <t>Acronyms of partners involved in task</t>
  </si>
  <si>
    <t>NA</t>
  </si>
  <si>
    <t xml:space="preserve"> Milestones &gt;&gt;&gt;</t>
  </si>
  <si>
    <t>Powered by FCiências.ID</t>
  </si>
  <si>
    <t>TABELAS</t>
  </si>
  <si>
    <t>caup</t>
  </si>
  <si>
    <t>ist</t>
  </si>
  <si>
    <t>nova</t>
  </si>
  <si>
    <t>ipl</t>
  </si>
  <si>
    <t>ipj</t>
  </si>
  <si>
    <t>isel</t>
  </si>
  <si>
    <t>ama</t>
  </si>
  <si>
    <t>fcul</t>
  </si>
  <si>
    <t>ISOA</t>
  </si>
  <si>
    <t>IPMA</t>
  </si>
  <si>
    <t>Controlo</t>
  </si>
  <si>
    <t>NºMeses</t>
  </si>
  <si>
    <t>Férias</t>
  </si>
  <si>
    <t>Natal</t>
  </si>
  <si>
    <t>Caducidade</t>
  </si>
  <si>
    <t>S.Almoço</t>
  </si>
  <si>
    <t>TSU</t>
  </si>
  <si>
    <t>TOTAL</t>
  </si>
  <si>
    <t>Grau</t>
  </si>
  <si>
    <t>CIC</t>
  </si>
  <si>
    <t>CGC&amp;T</t>
  </si>
  <si>
    <t>3-4</t>
  </si>
  <si>
    <t>TA</t>
  </si>
  <si>
    <t>3-7</t>
  </si>
  <si>
    <t xml:space="preserve">TA; CRID; TI
</t>
  </si>
  <si>
    <t>6-7</t>
  </si>
  <si>
    <t>EI</t>
  </si>
  <si>
    <t>CRID; TI</t>
  </si>
  <si>
    <t>AI</t>
  </si>
  <si>
    <t>8</t>
  </si>
  <si>
    <t>INI</t>
  </si>
  <si>
    <t>EILC; COM; CRID</t>
  </si>
  <si>
    <t>CRID</t>
  </si>
  <si>
    <t>ECIC IA-1</t>
  </si>
  <si>
    <t>IA</t>
  </si>
  <si>
    <t>EINOV; EILC; COM</t>
  </si>
  <si>
    <t>ECIC IA-2</t>
  </si>
  <si>
    <t>EINOV; EILC</t>
  </si>
  <si>
    <t>ECIC IP-1</t>
  </si>
  <si>
    <t>IP</t>
  </si>
  <si>
    <t>ECIC IA-3
ECIC IP-2</t>
  </si>
  <si>
    <t>IA
IP</t>
  </si>
  <si>
    <t>ECIC IA-4</t>
  </si>
  <si>
    <t>ECIC IP-3</t>
  </si>
  <si>
    <t>ECIC IP-4</t>
  </si>
  <si>
    <t>ECIC IC-1</t>
  </si>
  <si>
    <t>IC</t>
  </si>
  <si>
    <t>ECIC IC-2</t>
  </si>
  <si>
    <t xml:space="preserve">EINOV; EILC
</t>
  </si>
  <si>
    <t>ECIC IC-3</t>
  </si>
  <si>
    <t>ECIC IC-4</t>
  </si>
  <si>
    <t>Doutorado</t>
  </si>
  <si>
    <t>GRAU</t>
  </si>
  <si>
    <t>Total Elegível</t>
  </si>
  <si>
    <t>Ciência ID*:</t>
  </si>
  <si>
    <t>E-mail*:</t>
  </si>
  <si>
    <t>Ciência ID:</t>
  </si>
  <si>
    <t>E-mail:</t>
  </si>
  <si>
    <t># Sequencial</t>
  </si>
  <si>
    <t>ID da Proposta</t>
  </si>
  <si>
    <t xml:space="preserve">Núcleo da submissão </t>
  </si>
  <si>
    <t>Gestor da submissão</t>
  </si>
  <si>
    <t>Tipologia de Projeto</t>
  </si>
  <si>
    <t xml:space="preserve">Tipo de
contrato PS
</t>
  </si>
  <si>
    <t>Plataforma</t>
  </si>
  <si>
    <t>Data de Submissão
da Candidatura</t>
  </si>
  <si>
    <t>Resultado</t>
  </si>
  <si>
    <t>Data do Resultado</t>
  </si>
  <si>
    <t>Comunicação 
da Avaliação ao IR</t>
  </si>
  <si>
    <t>Financiador</t>
  </si>
  <si>
    <t>Referência do Projeto</t>
  </si>
  <si>
    <t>Designação do Projeto</t>
  </si>
  <si>
    <t>Acrónimo</t>
  </si>
  <si>
    <t>Duração projeto (meses)</t>
  </si>
  <si>
    <t>Participação</t>
  </si>
  <si>
    <t>Instituição Proponente</t>
  </si>
  <si>
    <t>Área Cientifica
FUNDUS</t>
  </si>
  <si>
    <t>Concurso/Tópico</t>
  </si>
  <si>
    <t>Programa de Financiamento</t>
  </si>
  <si>
    <t>Subprograma FUNDUS</t>
  </si>
  <si>
    <t>Investigador Responsável na FCiências.ID</t>
  </si>
  <si>
    <t>E-mailIR</t>
  </si>
  <si>
    <t>CiênciaIDdoIR</t>
  </si>
  <si>
    <t>UnidadeAssociada</t>
  </si>
  <si>
    <t>Departamento Ciências</t>
  </si>
  <si>
    <t>Vínculo Laboral</t>
  </si>
  <si>
    <t>Co-Investigador Responsável na FCiências.ID</t>
  </si>
  <si>
    <t>E-mail Co-IR</t>
  </si>
  <si>
    <t>Ciência.ID 
do Co-IR</t>
  </si>
  <si>
    <t>Unidade 
Associada 
do Co-IR</t>
  </si>
  <si>
    <t>Departamento 
Ciências do Co-IR</t>
  </si>
  <si>
    <t>Vínculo Laboral
 Co-IR</t>
  </si>
  <si>
    <t>Financiamento total (€)</t>
  </si>
  <si>
    <t>Financiamento FCID (€)</t>
  </si>
  <si>
    <t>Financiamento Ciências (€)</t>
  </si>
  <si>
    <t>Financiamento FCID+Ciências (€)</t>
  </si>
  <si>
    <t># Parceiros</t>
  </si>
  <si>
    <t xml:space="preserve">Faturado </t>
  </si>
  <si>
    <t>Taxa IVA</t>
  </si>
  <si>
    <t>Valor IVA</t>
  </si>
  <si>
    <t>Taxa OVH</t>
  </si>
  <si>
    <t>Despesa directa (€)</t>
  </si>
  <si>
    <t>Valor OVH (€)</t>
  </si>
  <si>
    <t>Taxa EGIR</t>
  </si>
  <si>
    <t>Taxa efetiva de OVH</t>
  </si>
  <si>
    <t>Verba orçamento contratos RH previstos (€)</t>
  </si>
  <si>
    <t>Verba orçamento Bolsas previstas (€)</t>
  </si>
  <si>
    <t>Contratos RH diretos previstos</t>
  </si>
  <si>
    <t>Auto contratação IR</t>
  </si>
  <si>
    <t>Data de inicio (dd/mm/aa)</t>
  </si>
  <si>
    <t>Data de fim (dd/mm/aa)</t>
  </si>
  <si>
    <t>Nº Projeto (CC)</t>
  </si>
  <si>
    <t>Gestor de projeto</t>
  </si>
  <si>
    <t>Contactos associados à proposta</t>
  </si>
  <si>
    <t>Observações</t>
  </si>
  <si>
    <t>Rubricas que não geram OVH</t>
  </si>
  <si>
    <t>Ano de abertura da Call / Pedido de proposta</t>
  </si>
  <si>
    <t>NPN</t>
  </si>
  <si>
    <t xml:space="preserve">Espera (E) </t>
  </si>
  <si>
    <t>FCT - FUNDAÇÃO PARA A CIÊNCIA E A TECNOLOGIA, I.P.</t>
  </si>
  <si>
    <t>Coordenador (C )</t>
  </si>
  <si>
    <t>FCiências.ID - Associação para a Investigação  e Desenvolvimento em Ciências</t>
  </si>
  <si>
    <t>7.0.0.0.0 - FCT</t>
  </si>
  <si>
    <t>Não</t>
  </si>
  <si>
    <t>MyFCT</t>
  </si>
  <si>
    <t>MyFCT/Vigor</t>
  </si>
  <si>
    <t>Vigor</t>
  </si>
  <si>
    <t>cE3c</t>
  </si>
  <si>
    <t>BioISI</t>
  </si>
  <si>
    <t>CIUHCT</t>
  </si>
  <si>
    <t>CQE</t>
  </si>
  <si>
    <t>MARE</t>
  </si>
  <si>
    <t>LaSIGE</t>
  </si>
  <si>
    <t>CEAUL</t>
  </si>
  <si>
    <t>IBEB</t>
  </si>
  <si>
    <t>CFTC</t>
  </si>
  <si>
    <t>IDL</t>
  </si>
  <si>
    <t>UI&amp;Ds</t>
  </si>
  <si>
    <t>Outras</t>
  </si>
  <si>
    <t>ALERTAS</t>
  </si>
  <si>
    <t>INSTITUIÇÕES PROPONENTES</t>
  </si>
  <si>
    <t>Nome da Instituição</t>
  </si>
  <si>
    <t>Associação para a Investigação e Desenvolvimento em Ciências</t>
  </si>
  <si>
    <t>CAUP</t>
  </si>
  <si>
    <t>Centro de Astrofísica da Universidade do Porto</t>
  </si>
  <si>
    <t>FCGulbenquia</t>
  </si>
  <si>
    <t>Fundação Calouste Gulbenkian</t>
  </si>
  <si>
    <t>FCUP</t>
  </si>
  <si>
    <t>Faculdade de Ciências da Universidade do Porto</t>
  </si>
  <si>
    <t>FGFrutuoso</t>
  </si>
  <si>
    <t>Fundação Gaspar Frutuoso, FP</t>
  </si>
  <si>
    <t>ICETA-UP</t>
  </si>
  <si>
    <t>Instituto de Ciências, Tecnologias e Agroambiente da Universidade do Porto</t>
  </si>
  <si>
    <t>IMM</t>
  </si>
  <si>
    <t>Instituto de Medicina Molecular João lobo Antunes</t>
  </si>
  <si>
    <t>INESC ID</t>
  </si>
  <si>
    <t>Instituto de Engenharia de Sistemas e Computadores, Investigação e Desenvolvimento em Lisboa</t>
  </si>
  <si>
    <t>INIAV</t>
  </si>
  <si>
    <t>Instituto Nacional de Investigação Agrária e Veterinária, I.P.</t>
  </si>
  <si>
    <t>Instituto Português do Mar e da Atmosfera</t>
  </si>
  <si>
    <t>ISA - ULisboa</t>
  </si>
  <si>
    <t>Instituto Superior de Agronomia</t>
  </si>
  <si>
    <t>ISEL</t>
  </si>
  <si>
    <t>Instituto Superior de Engenharia de Lisboa</t>
  </si>
  <si>
    <t>IST-ID</t>
  </si>
  <si>
    <t>Associação do Instituto Superior Técnico para a Investigação e o Desenvolvimento</t>
  </si>
  <si>
    <t>ITQB</t>
  </si>
  <si>
    <t>Instituto de Tecnologia Química e Biológica António Xavier</t>
  </si>
  <si>
    <t>NOVA.ID.FCT</t>
  </si>
  <si>
    <t>Associação para a Inovação e Desenvolvimento da FCT</t>
  </si>
  <si>
    <t>U. Açores</t>
  </si>
  <si>
    <t>Universidade dos Açores</t>
  </si>
  <si>
    <t>U. Aveiro</t>
  </si>
  <si>
    <t>Universidade de Aveiro</t>
  </si>
  <si>
    <t>U. Coimbra</t>
  </si>
  <si>
    <t>Universidade de Coimbra</t>
  </si>
  <si>
    <t>U. Évora</t>
  </si>
  <si>
    <t>Universidade de Évora</t>
  </si>
  <si>
    <t>U. Minho</t>
  </si>
  <si>
    <t>Universidade do Minho</t>
  </si>
  <si>
    <t>U. Porto</t>
  </si>
  <si>
    <t>Universidade do Porto</t>
  </si>
  <si>
    <t>U.Algarve</t>
  </si>
  <si>
    <t>Universidade do Algarve</t>
  </si>
  <si>
    <t>UTAD</t>
  </si>
  <si>
    <t>Universidade de Trás-os-Montes e Alto Douro</t>
  </si>
  <si>
    <t>Other</t>
  </si>
  <si>
    <t>Other Institution</t>
  </si>
  <si>
    <t>Not Applicable</t>
  </si>
  <si>
    <t>Notas</t>
  </si>
  <si>
    <t>Designação do Concurso:</t>
  </si>
  <si>
    <t>Fórmulas</t>
  </si>
  <si>
    <t>Duração do Projeto:</t>
  </si>
  <si>
    <t>BII - 661,12€/Mês</t>
  </si>
  <si>
    <t>BII</t>
  </si>
  <si>
    <t>Perfil</t>
  </si>
  <si>
    <t>Insc. Curso S/ Grau</t>
  </si>
  <si>
    <t>Insc. em Mestrado</t>
  </si>
  <si>
    <t>Insc. em PhD</t>
  </si>
  <si>
    <t>M26</t>
  </si>
  <si>
    <t>M27</t>
  </si>
  <si>
    <t>M28</t>
  </si>
  <si>
    <t>M29</t>
  </si>
  <si>
    <t>M30</t>
  </si>
  <si>
    <t>M31</t>
  </si>
  <si>
    <t>M32</t>
  </si>
  <si>
    <t>M33</t>
  </si>
  <si>
    <t>Nº Anos de Amortização:</t>
  </si>
  <si>
    <t>nº</t>
  </si>
  <si>
    <t>Valor elegível</t>
  </si>
  <si>
    <t>Anos</t>
  </si>
  <si>
    <t>%</t>
  </si>
  <si>
    <t>1º ano</t>
  </si>
  <si>
    <t>2º ano</t>
  </si>
  <si>
    <t>3º ano</t>
  </si>
  <si>
    <t>4º ano</t>
  </si>
  <si>
    <t>5º ano</t>
  </si>
  <si>
    <t>6º ano</t>
  </si>
  <si>
    <t>7º ano</t>
  </si>
  <si>
    <t>8º ano</t>
  </si>
  <si>
    <t>9º ano</t>
  </si>
  <si>
    <t>10º ano</t>
  </si>
  <si>
    <t>Período de Amortização:</t>
  </si>
  <si>
    <t>Duração do Projecto:</t>
  </si>
  <si>
    <t>Início da Amortização:</t>
  </si>
  <si>
    <t>Meses de amortizações elegíveis:</t>
  </si>
  <si>
    <t>Valor Elegível:</t>
  </si>
  <si>
    <t>Sem IVA</t>
  </si>
  <si>
    <t>Valor Não Elegível:</t>
  </si>
  <si>
    <t>Com IVA</t>
  </si>
  <si>
    <t>Valor /Mês</t>
  </si>
  <si>
    <t>NºMeses Elegíveis</t>
  </si>
  <si>
    <t>Valor Elegível</t>
  </si>
  <si>
    <t>No.</t>
  </si>
  <si>
    <t xml:space="preserve"> EQUIPMENT DESIGNATION</t>
  </si>
  <si>
    <r>
      <t>Base Value</t>
    </r>
    <r>
      <rPr>
        <sz val="8"/>
        <color theme="0"/>
        <rFont val="Calibri"/>
        <family val="2"/>
      </rPr>
      <t xml:space="preserve">
(without VAT)</t>
    </r>
    <r>
      <rPr>
        <sz val="11"/>
        <color theme="0"/>
        <rFont val="Calibri"/>
        <family val="2"/>
      </rPr>
      <t>*</t>
    </r>
  </si>
  <si>
    <r>
      <t>Amortization Period</t>
    </r>
    <r>
      <rPr>
        <sz val="8"/>
        <color theme="0"/>
        <rFont val="Calibri"/>
        <family val="2"/>
      </rPr>
      <t xml:space="preserve"> 
(Years)</t>
    </r>
  </si>
  <si>
    <t>Acquisition Month</t>
  </si>
  <si>
    <r>
      <t xml:space="preserve">Eligible Cost
</t>
    </r>
    <r>
      <rPr>
        <sz val="8"/>
        <color theme="0"/>
        <rFont val="Calibri"/>
        <family val="2"/>
      </rPr>
      <t>(Value to indicate in the appication) / without VAT</t>
    </r>
  </si>
  <si>
    <r>
      <t>Non-Eligible Cost</t>
    </r>
    <r>
      <rPr>
        <sz val="8"/>
        <color theme="0"/>
        <rFont val="Calibri"/>
        <family val="2"/>
      </rPr>
      <t xml:space="preserve">
(5% OH) / Includes VAT at 23% rate</t>
    </r>
  </si>
  <si>
    <t>Institution**</t>
  </si>
  <si>
    <t>Notes:</t>
  </si>
  <si>
    <t>Alerts:</t>
  </si>
  <si>
    <t>Rubric</t>
  </si>
  <si>
    <t>Equipment</t>
  </si>
  <si>
    <t>Amortization Period 
(Years)</t>
  </si>
  <si>
    <t>Notes</t>
  </si>
  <si>
    <t>Agitador Vortex: Mecânico/Magnético/Incubador/Mini-Agitador                                                                            Agitators Vortex: Mechanical/Magnetic/Incubator/Mini-Agitator</t>
  </si>
  <si>
    <t>Amplificador: Fotodiodo/ Som/ Tensão/ Tensão de baixo ruído                                                                                  Amplifier: Photodiode/ Sound/ Voltage/ Low noise voltage</t>
  </si>
  <si>
    <t>Analisador de rede vectorial   Vector network analyzer</t>
  </si>
  <si>
    <t xml:space="preserve">Anemómetro digital    Digital anemometer </t>
  </si>
  <si>
    <t xml:space="preserve">Aparafusadora/Berbequim/Lixadora/Motosserra/Roçadora                                                                               Screwdriver/Drill/Sander/Chainsaw/Chainsaw Brush </t>
  </si>
  <si>
    <t xml:space="preserve">Aparelho de ar condicionado, Aquecedor, Irradiador, Termoventilador                                                                               Air conditioner, Heater, Radiator, Thermofan  </t>
  </si>
  <si>
    <t>Autocolimador Óptico    Optical Autocollider</t>
  </si>
  <si>
    <t>Balança de precisão: Analítica / Electrónica   Precision balance: Analytical / Electronics</t>
  </si>
  <si>
    <t>Banho: Maria/Seco/Circulador/Termostático/Refrigerado/ Termostatizado/Areia/Ultrasons                                      Bath: water bath/Dry/Circulator/Thermostatic/Refrigerated/ Thermostatized/Sand/Ultrasound</t>
  </si>
  <si>
    <t>Barco: Pneumatico / Borracha / Insuflável (com ou sem motor)                                                                                         Boat: Pneumatic / Rubber / Inflatable (with or without engine)</t>
  </si>
  <si>
    <t xml:space="preserve">Binóculos Científicos     Scientific Binoculars </t>
  </si>
  <si>
    <t xml:space="preserve">Braço Hidráulico com controlador para uso em câmeras fotográficas                                                                  Hydraulic arm with controller for use in digital cameras </t>
  </si>
  <si>
    <t>Bússula Científica   Scientific Compass</t>
  </si>
  <si>
    <t>Câmara Científica: Térmica / Termográfica   Scientific Camera: Thermal / Thermographic</t>
  </si>
  <si>
    <t>Câmara ou sistema de eletroforese de proteínas   Chamber or protein electrophoresis system</t>
  </si>
  <si>
    <t xml:space="preserve">Câmara, Capela ou Cabine de Fluxo Laminar    Laminar Flow Chamber, Chapel or Cabinet  </t>
  </si>
  <si>
    <t>Câmaras RBG com sensor CMOS   RBG cameras with CMOS sensor</t>
  </si>
  <si>
    <t xml:space="preserve">Câmeras digitais / Máquinas Fotográficas digitais ou manuais / GO Pro / StackShot/ Gravadores Digitais      Digital or manual cameras / GO Pro / StackShot / Digital Recorders    </t>
  </si>
  <si>
    <t>Camisa ou Manta de aquecimento (eléctrica)   Heating shirt or blanket (electric)</t>
  </si>
  <si>
    <t>Centrífugas: Ultra-centrífuga / Microcentrífuga / Minicentrífuga                                                                                        Centrifuges: Ultra-centrifuge / Micro-centrifuge / Mini-centrifuge</t>
  </si>
  <si>
    <t xml:space="preserve">Circulador de refrigeração de água ou ar    Water or air cooling circulator    </t>
  </si>
  <si>
    <t>Colete de Salvação / Fato de mergulho   Life jacket / Wetsuit</t>
  </si>
  <si>
    <t xml:space="preserve">Colunas de som / Altifalantes subaquáticos   Underwater Speakers/ Sound Bars </t>
  </si>
  <si>
    <t xml:space="preserve">Compressor para aquários    Compressor for aquariums </t>
  </si>
  <si>
    <t>Computador (mini, portátil ou de bancada, com ou sem monitor)   PC, Laptop, Mini PC, Notebook, etc</t>
  </si>
  <si>
    <t>Estação de trabalho para PCR</t>
  </si>
  <si>
    <t xml:space="preserve">Comutadores  Switch </t>
  </si>
  <si>
    <t>Congelador Crio   Cryo Freezer</t>
  </si>
  <si>
    <t xml:space="preserve">Contentor: de Azoto / Criogénico   Container: Nitrogen / Cryogenic </t>
  </si>
  <si>
    <t xml:space="preserve">Criotermostato  Cryothermostat </t>
  </si>
  <si>
    <t>Cronómetro/ Temporizador    Stopwatch/Timer</t>
  </si>
  <si>
    <t>Desumidificador   Dehumidifier</t>
  </si>
  <si>
    <t xml:space="preserve">Detector de Gás (portátil ou fixo)    Gas Detector (portable or fixed) </t>
  </si>
  <si>
    <t>Dinamómetro   Dynamometer</t>
  </si>
  <si>
    <t xml:space="preserve">Drone   Drone </t>
  </si>
  <si>
    <t>Durómetro ou durômetro Hardness Tester</t>
  </si>
  <si>
    <t>Electrobomba: Água/ Vapor/ Vácuo/ Sucção de precisão  Electropump: Water/ Steam/Vacuum/ Precision Suction</t>
  </si>
  <si>
    <t>Espectrofotómetro   Spectrophotometer</t>
  </si>
  <si>
    <t>Espectrómetro/ Espectrómetro de massa   Spectrometer / Mass Spectrometer</t>
  </si>
  <si>
    <t>Estação informática  Informatic Workstation</t>
  </si>
  <si>
    <t>Estação Meteorológica (com ou sem registador) Meteorological Station (with or without logger)</t>
  </si>
  <si>
    <t>Esterilizador / Autoclave   Sterilizer / Autoclave</t>
  </si>
  <si>
    <t xml:space="preserve">Estufa em madeira para plantas   Wood greenhouse for plants </t>
  </si>
  <si>
    <t xml:space="preserve">Estufa em metal para plantas   Metal greenhouse for plants </t>
  </si>
  <si>
    <t>Estufas e Fornos de laboratório / Muflas   Laboratory ovens / Muffles</t>
  </si>
  <si>
    <t xml:space="preserve">Foco de iluminação para debaixo de água    Lighting focus for underwater </t>
  </si>
  <si>
    <t>Fonte Radioativa    Radioactive Source</t>
  </si>
  <si>
    <t>Fotocopiadora  Photocopying</t>
  </si>
  <si>
    <t>Frigoríficos/ Arcas congeladoras (Horizontais/Verticais)/ Combinados                                                               Refrigerators/ Freezers (Horizontal/Vertical)/ Combined</t>
  </si>
  <si>
    <t>Funil de filtração magnético   Magnetic filtration funnel</t>
  </si>
  <si>
    <t xml:space="preserve">Garrafa para amostragem de água   Bottle for water sampling </t>
  </si>
  <si>
    <t>Gerador de:  Azoto /  Vácuo / Gases   Generator: Nitrogen / Vacuum / Gases</t>
  </si>
  <si>
    <t>GPS Portatil/ Carros   Portable/Car GPS</t>
  </si>
  <si>
    <t xml:space="preserve">Gravador de som / Memogravador / Microgravador  Sound Recorder / Memorecorder / Microrecorder </t>
  </si>
  <si>
    <t xml:space="preserve">Hidrofone    Hydrophone </t>
  </si>
  <si>
    <t>Impressoras (simples, multifunções, 3D); Digitalizadores   Printers &amp; Scanners</t>
  </si>
  <si>
    <t xml:space="preserve">Incubadoras /Câmaras Climáticas  Incubators /Climatic Chambers   </t>
  </si>
  <si>
    <t>Interface de Aquisição de dados    Workstation</t>
  </si>
  <si>
    <t>Lanterna de fluorescência (para faroladas no mar) Fluorescence lantern for sea observations</t>
  </si>
  <si>
    <t xml:space="preserve">Laser/Diodos de Laser para Microscopia   Laser/Laser Diodes for Microscopy </t>
  </si>
  <si>
    <t>Leitor de livros digitais    ebook / Tablet / Ipad</t>
  </si>
  <si>
    <t xml:space="preserve">Leitor de micro-placas  Micro-plate reader  </t>
  </si>
  <si>
    <t>Leitor/gravador de DVD  DVD/DVD recorder</t>
  </si>
  <si>
    <t>Lupa    Magnifying glass</t>
  </si>
  <si>
    <t>Macropipetas e Micropipetas electrónicas   Electronic macropipettes and micropipettes</t>
  </si>
  <si>
    <t>Máquina de corte de solos   Soil cutting machine</t>
  </si>
  <si>
    <t>Máquina de polimento de fibra óptica   Fiber optic polishing machine</t>
  </si>
  <si>
    <t>Máquina de serra com lâmina de diamante    Saw machine with diamond blade</t>
  </si>
  <si>
    <t xml:space="preserve">Máquina para selar sacos a vácuo     Vacuum sealing bag machine   </t>
  </si>
  <si>
    <t>Máquinas de Lavar Loiça    Dishwashers</t>
  </si>
  <si>
    <t xml:space="preserve">Mecanismo de coleta de sedimentação    Sedimentation collection mechanism </t>
  </si>
  <si>
    <t>Medidor de: Humidade / Vácuo /PH / Pull-Off / Oxigénio/ Multiparâmetro                                                                         Meter of: Humidity / Vacuum / PH / Pull-Off / Oxygen / Multiparameter</t>
  </si>
  <si>
    <t xml:space="preserve">Mesa Digitalizadora com ecran   Interactive Pen Displays &amp; Touch Screen Tablets </t>
  </si>
  <si>
    <t>Mesas: Vibratorias/Anti-vibração/ Elevatorias  Tables: Vibration/Anti-vibration/ Elevation</t>
  </si>
  <si>
    <t xml:space="preserve">Microscópio  Microscope  </t>
  </si>
  <si>
    <t xml:space="preserve">Mini Extrusora   Mini Extruder </t>
  </si>
  <si>
    <t>Mobiliário especifico para laboratório: mesas, cadeiras,estantes, armários, bancadas                                     Specific laboratory furniture: tables, chairs, shelving, cabinets, countertops</t>
  </si>
  <si>
    <t xml:space="preserve">Moinho de Laboratório / Esferas    Laboratory / Ball Mill   </t>
  </si>
  <si>
    <t>Monitor de Computador  PC Monitor</t>
  </si>
  <si>
    <t xml:space="preserve">Multímetro   Multimeter  </t>
  </si>
  <si>
    <t>Osciloscópio   Oscilloscope</t>
  </si>
  <si>
    <t>Peça para microscópio: Câmara Digital de Microscopia   Microscope Part: Digital Microscopy Camera</t>
  </si>
  <si>
    <t>Peça para microscópio: Motor    Microscope part: Motor</t>
  </si>
  <si>
    <t xml:space="preserve">Peças para máquinas fotográficas - Objetivas/Lentes/Flash   Camera parts - Lenses/Flash </t>
  </si>
  <si>
    <t>Peças para microscópio (Lentes/Objectivas/Prismas/Filtros/Lupa Estereoscópica)                                              Microscope Componentes (Lenses/ Prisms/Filters/Stereoscopic Magnifying Glass)</t>
  </si>
  <si>
    <t>Peças para microscópio: Cabeça óptica / Estabilizador  Microscope parts: Optical head / Stabilizer</t>
  </si>
  <si>
    <t>Perfurador magnético  Magnetic punch</t>
  </si>
  <si>
    <t>Placa de Aquecimento (com ou sem agitação magnética)  Heating plate (with or without magnetic agitation)</t>
  </si>
  <si>
    <t>Processador do cumputador (CPU)  Central Processing Unit (CPU)</t>
  </si>
  <si>
    <t>Produtos de electromecânica e controlo de movimentos (Mesas/Cilindros/Servos)                         Electromechanical and motion control products (Tables/Cylinders/Servos)</t>
  </si>
  <si>
    <t>Programas para computadores, Anti-virus, etc     Software</t>
  </si>
  <si>
    <t xml:space="preserve">Projetor, Videoprojetor   Projector, Video projector  </t>
  </si>
  <si>
    <t>Purificador de Ar   Air Purifier</t>
  </si>
  <si>
    <t>Purificador de Ozono / Ozone cleaner</t>
  </si>
  <si>
    <t xml:space="preserve">Rastreador Ocular para pesquisa (portátil/vídeo) com ou sem Kit de Biometria     Eye Tracker </t>
  </si>
  <si>
    <t>Reatores de micro-ondas alto desempenho   High performance microwave reactors</t>
  </si>
  <si>
    <t xml:space="preserve">Refractómetro   Refractometer </t>
  </si>
  <si>
    <t>Registador Acústico  Acoustic Logger</t>
  </si>
  <si>
    <t>Registador de Dados / Transdutor de pressão    Data Logger</t>
  </si>
  <si>
    <t xml:space="preserve">Regulador de tensão (Monofáscio ou Trifásico)   Voltage regulator (Single phase or three-phase) </t>
  </si>
  <si>
    <t xml:space="preserve">Relógio: Smartband / Smartwatch   Watch: Smartband / Smartwatch </t>
  </si>
  <si>
    <t>Reómetro  Rheometer</t>
  </si>
  <si>
    <t>Router  Router</t>
  </si>
  <si>
    <t>ROV - Veículo submarino operado remotamente       ROV- Remotely operated underwater vehicle</t>
  </si>
  <si>
    <t>Sensor de: Ozono / Movimento/Temperatura/Nível    Sensor: Ozone / Movement/Temperature/Level</t>
  </si>
  <si>
    <t xml:space="preserve">Sensores/dispositivos tecnológicos utilizados como peças de vestuário (óculos, relógios, sapatos, pulseiras, camisas, toucas, etc)     Sensors/technological devices used as garments (glasses, watches, shoes, bracelets, shirts, caps, etc.) </t>
  </si>
  <si>
    <t>Servidor / Servidor    Supermicro / PowerEdge</t>
  </si>
  <si>
    <t xml:space="preserve">Sistema completo de RADAR + GPS colocados em animais  (terra, mar)                                                                      Complete RADAR + GPS system placed on animals (land, sea)  </t>
  </si>
  <si>
    <t xml:space="preserve">Sistema de Cromatografia: líquida ou gasosa / HPLC / PCR                                                                                    Chromatography system: liquid or gaseous / HPLC / PCR  </t>
  </si>
  <si>
    <t>Sistema de deposição Langmuir-Blodgett    Langmuir-Blodgett deposition system</t>
  </si>
  <si>
    <t>Sistema de medição do massa molecular, analisador de alto desempenho (Zetasizer Nano Z)                              Molecular mass measurement system, high performance analyzer (Zetasizer Nano Z)</t>
  </si>
  <si>
    <t>Sistema de produção de água purificada, desmineralizada e pirogénica /  Aparelho de filtração  de água Purified, demineralised and pyrocus water production system / Water Filtration apparatus</t>
  </si>
  <si>
    <t>Sistema de Purificação de água de aquários (composto por sensores de temperatura, sensores de PH e elétrodos)  Aquarium Water Purification System (composed of temperature sensors, PH sensors and electrodes)</t>
  </si>
  <si>
    <t xml:space="preserve">Sistema de Touch Real-Time   Real-Time Touch System  </t>
  </si>
  <si>
    <t>Sistema de UPS (com ou sem armários)  UPS system (with or without closets)</t>
  </si>
  <si>
    <t xml:space="preserve">Sistema de Videoconferência   Videoconferencing System  </t>
  </si>
  <si>
    <t>Sistema Gerador de Imagens CCD de quimioluminescência sensível                                                                                 CCD Imaging System of sensitive chemiluminescence</t>
  </si>
  <si>
    <t xml:space="preserve">Sistema ou Camera de Videovigilancia   Videosurveillance System or Camera  </t>
  </si>
  <si>
    <t>Sonda: de Pesca/ Multiparamétrica    Probe: Fishing/ Multiparametric</t>
  </si>
  <si>
    <t>TEK Scooters (para recolher amostras na água) TEK Scooters (to collect samples in the water)</t>
  </si>
  <si>
    <t>Telefone por Satélite / Telemóvel /Smartphone / Iphone     Satellite Phone / Mobile Phone / Smartphone / Iphone</t>
  </si>
  <si>
    <t xml:space="preserve">Telémetro  Rangefinder </t>
  </si>
  <si>
    <t>Telescópio   Telescope</t>
  </si>
  <si>
    <t xml:space="preserve">Televisores, LCD, Plasmas   Televisions, LCD, Plasmas  </t>
  </si>
  <si>
    <t xml:space="preserve">Termocicladores para PCR    Thermocyclers for PCR  </t>
  </si>
  <si>
    <t>Termómetro: Digital (exclui os termómetros básicos de higiene e sáude) / de contacto electrónico/ Frontal       Thermometer: Digital (excludes basic hygiene and health thermometers) / electronic contact/ Front</t>
  </si>
  <si>
    <t xml:space="preserve">Transiluminador UV   UV Transilluminator </t>
  </si>
  <si>
    <t xml:space="preserve">Transmissor Satélite    Satellite Transmitter </t>
  </si>
  <si>
    <t>Ventiladores e ventoínhas (aclimatização e circulação de ar nos laboratórios)                                                                                Fans (acclimatization and air circulation in laboratories)</t>
  </si>
  <si>
    <t>Viscosímetro (ou viscómetro)  Viscometer</t>
  </si>
  <si>
    <t>Voltímetro   Voltmeter</t>
  </si>
  <si>
    <t>Walkie Talkie    Walkie Talkie</t>
  </si>
  <si>
    <t>AQ</t>
  </si>
  <si>
    <t>Adaptador Portas USB    USB Adapter</t>
  </si>
  <si>
    <t>Not Equipament</t>
  </si>
  <si>
    <t xml:space="preserve">Apple pencil  </t>
  </si>
  <si>
    <t xml:space="preserve">Apresentador a Laser   Laser Presenter </t>
  </si>
  <si>
    <t>Armadilhas simples para animais  Simple traps for animals</t>
  </si>
  <si>
    <t xml:space="preserve">Auscultadores / Auscultadores com microfone / Auriculares                                                                                                                              Headphones / Headphones with microphone / Headset </t>
  </si>
  <si>
    <t xml:space="preserve">Bateria/ Mochila para computador portátil  Battery / Backpack for Laptop </t>
  </si>
  <si>
    <t xml:space="preserve">Bomba de baixo valor, para aquários de pequena dimensão   Low-value pump, for small aquariums </t>
  </si>
  <si>
    <t>Cabos e Extensões UPS Supressores de Picos de tensão   Voltage Peak Suppressor UPS cables and extensions UPS</t>
  </si>
  <si>
    <t xml:space="preserve">Carregador para veículos eléctricos   Charger for electric vehicles </t>
  </si>
  <si>
    <t>Carros manuais de Plataforma/Transporte/Serviço &lt;300 Kg   Platform/Transport/Service Manual Cars &lt;300 Kg</t>
  </si>
  <si>
    <t>Coluna Bluetooth / Colunas de Som   Bluetooth Speaker / Speakers</t>
  </si>
  <si>
    <t xml:space="preserve">Comutador   Switch </t>
  </si>
  <si>
    <t>Conversor de vídeos em ficheiros digitais   Video capture converter USB</t>
  </si>
  <si>
    <t xml:space="preserve">Disco Externo de Armazenamento de dados      External Data Storage Disk </t>
  </si>
  <si>
    <t>Disco Rígido (interno / externo)  Hard Drive  (internal/ external)</t>
  </si>
  <si>
    <t xml:space="preserve">Disk Drill </t>
  </si>
  <si>
    <t xml:space="preserve">Eléctrodo (geralmente não é E mas será necessário verificar previamente)                                                                       Electrode (usually not E but will need to check in advance)  </t>
  </si>
  <si>
    <t>Estação de acoplamento Docking station</t>
  </si>
  <si>
    <t>Estojo para maquina fotográfica   Camera case</t>
  </si>
  <si>
    <t>Extensor de Wi-Fi   Wi-Fi Extender</t>
  </si>
  <si>
    <t>Fonte de Alimentação  Power Supply</t>
  </si>
  <si>
    <t>Geleira rígida   Glacier</t>
  </si>
  <si>
    <t xml:space="preserve">Jarro eléctrico   Electric jug </t>
  </si>
  <si>
    <t>Martelo de Agulhas Pneumático (até 150€)   Pneumatic Needle Hammer (up to 150€)</t>
  </si>
  <si>
    <t>Mesa Digitalizadora sem ecran    Digitizer table without screen</t>
  </si>
  <si>
    <t>Motor para Viaturas/Barcos (substituição)     Engine for Vehicles/Boats (replacement)</t>
  </si>
  <si>
    <t>Paineis Pop-up / Pop-up Stand    Pop-up / Pop-up Stand Panels</t>
  </si>
  <si>
    <t xml:space="preserve">Paquímetro (com ou sem régua)   Caliper (with or without ruler) </t>
  </si>
  <si>
    <t>Pen drive</t>
  </si>
  <si>
    <t>Pistola de ar quente (de reduzido valor)   Hot air gun (low value)</t>
  </si>
  <si>
    <t>Placa de Memória Interna/Externa  Internal/External Memory Board</t>
  </si>
  <si>
    <t xml:space="preserve">Placa-mãe   Motherboard </t>
  </si>
  <si>
    <t>Placas Gráficas   Graphics Cards</t>
  </si>
  <si>
    <t>Powerbank / Powerbar</t>
  </si>
  <si>
    <t>Processador Informático (microchip especializado)     Computer processor (specialized microchip)</t>
  </si>
  <si>
    <t>Protetores de Acrilico de Mesa com ou sem janela (exemplo: usados na COVID)                                                             Table Acrilic Protectors with or without window (example: used in COVID)</t>
  </si>
  <si>
    <t>Ratos Informáticos / Teclados    Computer mice / Keyboards</t>
  </si>
  <si>
    <t>Renovação de licenças de Software   Software license renewal</t>
  </si>
  <si>
    <t>Sensores (pequenas peças) para colocar em animais/árvores/campo/mar                                                                 Sensors (small parts) for laying on animals/trees/field/sea</t>
  </si>
  <si>
    <t xml:space="preserve">Supressor de Aniões/Catiões  Anion/Cation Suppressor </t>
  </si>
  <si>
    <t>Tela de Projecção     Projection Screen</t>
  </si>
  <si>
    <t>Transformador de corrente   Current transformer</t>
  </si>
  <si>
    <t xml:space="preserve">Tripé para maquina fotográfica    Camera Tripod </t>
  </si>
  <si>
    <t>Webcam</t>
  </si>
  <si>
    <t>Ratoeiras simples para animais/ratos</t>
  </si>
  <si>
    <t>Carros manuais de Plataforma/Transporte/Serviço &lt;300 Kg</t>
  </si>
  <si>
    <t>Placas Gráficas</t>
  </si>
  <si>
    <t>Processador Informático (microchip especializado)</t>
  </si>
  <si>
    <t>Bateria para Portatil</t>
  </si>
  <si>
    <t>Adaptador Portas USB</t>
  </si>
  <si>
    <t>Video capture converter USB</t>
  </si>
  <si>
    <t>Sensores (pequenas peças) para colocar em animais/árvores/campo/mar</t>
  </si>
  <si>
    <t>Estação de acoplamento (Docking station) - permite a ligação de varios monitores para o mesmo PC</t>
  </si>
  <si>
    <t>Supressor de Aniões/Cantiões (consumível usado em cromatografia)</t>
  </si>
  <si>
    <t>Paquimetro C/ou sem Régua</t>
  </si>
  <si>
    <t>Motor para Viaturas/Barcos (Substituição)</t>
  </si>
  <si>
    <t>Tripés para maquina fotográfica</t>
  </si>
  <si>
    <t>Estojos para maquina fotográfica</t>
  </si>
  <si>
    <t>Mochilas para PC</t>
  </si>
  <si>
    <t>Powerbank</t>
  </si>
  <si>
    <t>Powerbars</t>
  </si>
  <si>
    <t>Pop UP  / Pop UP Stand / Paineis de divulgação</t>
  </si>
  <si>
    <t xml:space="preserve">Disk Drill (licença/programa online vitalicio) </t>
  </si>
  <si>
    <t>Martelo de Agulhas Pneumático (até ao valor de 150€)</t>
  </si>
  <si>
    <t xml:space="preserve">Bomba para pequenos Aquários de baixo valor (excluem-se as bombas de aquários de grande grande dimensão) </t>
  </si>
  <si>
    <t>Jarro eléctrico para chá</t>
  </si>
  <si>
    <t>Geladeira/Geleira rígida (as azuis de praia)</t>
  </si>
  <si>
    <t>Carregador para veículos EV (eléctricos)</t>
  </si>
  <si>
    <t>Protetores de Acrilico de Mesa com ou sem janela (exemplo: usados na COVID)</t>
  </si>
  <si>
    <t>Pistola de Ar quente (de reduzido valor)</t>
  </si>
  <si>
    <t>Mesa Digitalizadora sem ecran (wacom intus comfort plus)</t>
  </si>
  <si>
    <t>Lista de Instituições</t>
  </si>
  <si>
    <t>Versão do Ficheiro:</t>
  </si>
  <si>
    <r>
      <t>Duração máxima dos projetos</t>
    </r>
    <r>
      <rPr>
        <sz val="8"/>
        <color theme="1"/>
        <rFont val="Calibri"/>
        <family val="2"/>
        <scheme val="minor"/>
      </rPr>
      <t xml:space="preserve"> [Meses]</t>
    </r>
    <r>
      <rPr>
        <sz val="11"/>
        <color theme="1"/>
        <rFont val="Calibri"/>
        <family val="2"/>
        <scheme val="minor"/>
      </rPr>
      <t>:</t>
    </r>
  </si>
  <si>
    <t>Spreadsheet</t>
  </si>
  <si>
    <t>Description / Notes</t>
  </si>
  <si>
    <r>
      <t xml:space="preserve">Introdução
</t>
    </r>
    <r>
      <rPr>
        <b/>
        <i/>
        <u/>
        <sz val="11"/>
        <color theme="4" tint="-0.249977111117893"/>
        <rFont val="Calibri"/>
        <family val="2"/>
        <scheme val="minor"/>
      </rPr>
      <t>Introduction</t>
    </r>
  </si>
  <si>
    <t>PT</t>
  </si>
  <si>
    <t>EN</t>
  </si>
  <si>
    <r>
      <t xml:space="preserve">&gt;&gt; Regulamento de projetos financiados exclusivamente por fundos nacionais // </t>
    </r>
    <r>
      <rPr>
        <i/>
        <sz val="11"/>
        <color theme="4" tint="-0.249977111117893"/>
        <rFont val="Calibri"/>
        <family val="2"/>
        <scheme val="minor"/>
      </rPr>
      <t xml:space="preserve">Regulation on Projects Funded Solely by National Funds </t>
    </r>
  </si>
  <si>
    <t>&gt;&gt; Ethics Self-Assessment Guide</t>
  </si>
  <si>
    <r>
      <t xml:space="preserve">&gt;&gt; Guião CIÊNCIAVITAE // </t>
    </r>
    <r>
      <rPr>
        <i/>
        <sz val="11"/>
        <color theme="4" tint="-0.249977111117893"/>
        <rFont val="Calibri"/>
        <family val="2"/>
        <scheme val="minor"/>
      </rPr>
      <t>CIÊNCIAVITAE Guide</t>
    </r>
  </si>
  <si>
    <t>&gt;&gt; FAQ</t>
  </si>
  <si>
    <r>
      <t xml:space="preserve">&gt;&gt; Contactos importantes para esclarecimentos de dúvidas // </t>
    </r>
    <r>
      <rPr>
        <i/>
        <sz val="11"/>
        <color theme="4" tint="-0.249977111117893"/>
        <rFont val="Calibri"/>
        <family val="2"/>
        <scheme val="minor"/>
      </rPr>
      <t>Important contacts for informations about the call</t>
    </r>
    <r>
      <rPr>
        <i/>
        <sz val="11"/>
        <rFont val="Calibri"/>
        <family val="2"/>
        <scheme val="minor"/>
      </rPr>
      <t>:</t>
    </r>
  </si>
  <si>
    <r>
      <rPr>
        <sz val="11"/>
        <rFont val="Calibri"/>
        <family val="2"/>
      </rPr>
      <t xml:space="preserve">&gt;&gt;  FCiências.ID - </t>
    </r>
    <r>
      <rPr>
        <u/>
        <sz val="11"/>
        <color indexed="30"/>
        <rFont val="Calibri"/>
        <family val="2"/>
      </rPr>
      <t>nacionaisID@fciencias-id.pt</t>
    </r>
  </si>
  <si>
    <r>
      <t xml:space="preserve">&gt;&gt; Página com dados gerais do projeto e dos Investigadores Responsável (IR) e Co-Responsável (Co-IR).
</t>
    </r>
    <r>
      <rPr>
        <i/>
        <sz val="11"/>
        <color theme="4" tint="-0.249977111117893"/>
        <rFont val="Calibri"/>
        <family val="2"/>
        <scheme val="minor"/>
      </rPr>
      <t>Contains general informations concerning the application and the Principal Investigator (PI) and co-Principal Investigator  (co-PI).</t>
    </r>
  </si>
  <si>
    <r>
      <t xml:space="preserve">&gt;&gt; Aconselhamos o preenchimento das células por ordem sequencial de linha por forma a maximizar o apoio que o formulário pode dar no pré-preenchimento dos campos seguintes. O ficheiro está elaborado por forma a apresentar cálculos automáticos à medida que for sendo introduzida informação com uma prévia validação.
</t>
    </r>
    <r>
      <rPr>
        <i/>
        <sz val="11"/>
        <color theme="4" tint="-0.249977111117893"/>
        <rFont val="Calibri"/>
        <family val="2"/>
        <scheme val="minor"/>
      </rPr>
      <t>Filling in the cells by sequencial lineorder is higly recommended, in order to maximize the suppport given by the form in the autofill of subsequent fields. The file is constructed to present automatic calculations as information is introduced with a pre-validation.</t>
    </r>
  </si>
  <si>
    <r>
      <t xml:space="preserve">&gt;&gt; Ter em atenção os alertas // </t>
    </r>
    <r>
      <rPr>
        <i/>
        <sz val="11"/>
        <color theme="4" tint="-0.249977111117893"/>
        <rFont val="Calibri"/>
        <family val="2"/>
        <scheme val="minor"/>
      </rPr>
      <t>Be aware of the 'Alerts' given during the file filling.</t>
    </r>
  </si>
  <si>
    <r>
      <t xml:space="preserve">&gt;&gt; A </t>
    </r>
    <r>
      <rPr>
        <b/>
        <sz val="11"/>
        <rFont val="Calibri"/>
        <family val="2"/>
        <scheme val="minor"/>
      </rPr>
      <t>FCUL</t>
    </r>
    <r>
      <rPr>
        <sz val="11"/>
        <rFont val="Calibri"/>
        <family val="2"/>
        <scheme val="minor"/>
      </rPr>
      <t xml:space="preserve"> não poderá ser selecionada como Instituição Proponente ou Participante.
</t>
    </r>
    <r>
      <rPr>
        <b/>
        <i/>
        <sz val="11"/>
        <color theme="4" tint="-0.249977111117893"/>
        <rFont val="Calibri"/>
        <family val="2"/>
      </rPr>
      <t>FCUL</t>
    </r>
    <r>
      <rPr>
        <i/>
        <sz val="11"/>
        <color theme="4" tint="-0.249977111117893"/>
        <rFont val="Calibri"/>
        <family val="2"/>
      </rPr>
      <t xml:space="preserve"> cannot be selected as Principal Contractor or Participant Institution.</t>
    </r>
  </si>
  <si>
    <r>
      <t xml:space="preserve">&gt;&gt; Para preenchimento com a lista de Equipamentos que pretende adquirir através da FCiências.ID.
</t>
    </r>
    <r>
      <rPr>
        <i/>
        <sz val="11"/>
        <color theme="4" tint="-0.249977111117893"/>
        <rFont val="Calibri"/>
        <family val="2"/>
        <scheme val="minor"/>
      </rPr>
      <t>To fill in the list of Equipments to be acquired through FCiências.ID's budget.</t>
    </r>
  </si>
  <si>
    <r>
      <t xml:space="preserve">&gt;&gt; Nesta rubrica deve ser considerado o valor do bem sem o IVA dado que este imposto é reportado à Autoridade Tributária e ressarcido à FCiências.ID (IVA ressarcido não aplicável ao montante não imputável ao projeto).
</t>
    </r>
    <r>
      <rPr>
        <i/>
        <sz val="11"/>
        <color theme="4" tint="-0.249977111117893"/>
        <rFont val="Calibri"/>
        <family val="2"/>
        <scheme val="minor"/>
      </rPr>
      <t>The value of the goods should be considered without VAT, as this tax is reported to the Tax Autority and reimbursed to FCiências.ID (VAT's reimbursement is not applied to the non eligible cost).</t>
    </r>
  </si>
  <si>
    <r>
      <t xml:space="preserve">&gt;&gt; No formulário de candidatura, colocar o valor total das amortizações elegíveis no ano da aquisição.
</t>
    </r>
    <r>
      <rPr>
        <i/>
        <sz val="11"/>
        <color theme="4" tint="-0.249977111117893"/>
        <rFont val="Calibri"/>
        <family val="2"/>
        <scheme val="minor"/>
      </rPr>
      <t>In the FCT application form, fill in the total amount of eligible amortizations in the year of acquisition.</t>
    </r>
  </si>
  <si>
    <r>
      <t xml:space="preserve">&gt;&gt; Poderá usar o campo das "Notas" para colocar informação que facilite a validação da despesa pelo gestor.
</t>
    </r>
    <r>
      <rPr>
        <sz val="11"/>
        <color theme="4" tint="-0.249977111117893"/>
        <rFont val="Calibri"/>
        <family val="2"/>
        <scheme val="minor"/>
      </rPr>
      <t>The 'Notes' field can be used to write information that may facilitate the validation of the expense by the project manager.</t>
    </r>
  </si>
  <si>
    <r>
      <t xml:space="preserve">&gt;&gt; Desgaste acelerado do equipamento não reduz o tempo de amortização do mesmo.
</t>
    </r>
    <r>
      <rPr>
        <sz val="11"/>
        <color theme="4" tint="-0.249977111117893"/>
        <rFont val="Calibri"/>
        <family val="2"/>
        <scheme val="minor"/>
      </rPr>
      <t>Accelerated wear of the equipment does not reduce its amortization period.</t>
    </r>
  </si>
  <si>
    <r>
      <t xml:space="preserve">&gt;&gt; Aquisição de Software é Equipamento mas a renovação das respetivas licenças é Aquisição de Bens e Serviços.
</t>
    </r>
    <r>
      <rPr>
        <sz val="11"/>
        <color theme="4" tint="-0.249977111117893"/>
        <rFont val="Calibri"/>
        <family val="2"/>
        <scheme val="minor"/>
      </rPr>
      <t xml:space="preserve">Software acquisition is considered in the Equipment expense category but their renovation is to be included in the Service Procurement and Acquisitions expense category. </t>
    </r>
  </si>
  <si>
    <r>
      <t xml:space="preserve">&gt;&gt; Custos Diretos - rubricas de despesa direta (DD) // </t>
    </r>
    <r>
      <rPr>
        <i/>
        <sz val="11"/>
        <color theme="8" tint="-0.499984740745262"/>
        <rFont val="Calibri"/>
        <family val="2"/>
        <scheme val="minor"/>
      </rPr>
      <t>Direct costs - categories of direct expenses (DD):</t>
    </r>
  </si>
  <si>
    <r>
      <t xml:space="preserve">&gt;&gt; </t>
    </r>
    <r>
      <rPr>
        <b/>
        <sz val="11"/>
        <rFont val="Calibri"/>
        <family val="2"/>
        <scheme val="minor"/>
      </rPr>
      <t>Aquisição  de  outros  bens  e  serviços</t>
    </r>
    <r>
      <rPr>
        <sz val="11"/>
        <rFont val="Calibri"/>
        <family val="2"/>
        <scheme val="minor"/>
      </rPr>
      <t xml:space="preserve"> (AQ) relacionados  diretamente  com  a  execução  do projeto, incluindo os custos de consultores que não configurem subcontratos;
</t>
    </r>
    <r>
      <rPr>
        <b/>
        <i/>
        <sz val="11"/>
        <color theme="4" tint="-0.249977111117893"/>
        <rFont val="Calibri"/>
        <family val="2"/>
      </rPr>
      <t>Service procurement and Acquisitions</t>
    </r>
    <r>
      <rPr>
        <i/>
        <sz val="11"/>
        <color theme="4" tint="-0.249977111117893"/>
        <rFont val="Calibri"/>
        <family val="2"/>
      </rPr>
      <t xml:space="preserve"> (AQ) - Acquisition of other goods and services directly related to the project execution, including costs with consultants that do not establish subcontracts.</t>
    </r>
    <r>
      <rPr>
        <sz val="11"/>
        <rFont val="Calibri"/>
        <family val="2"/>
      </rPr>
      <t xml:space="preserve">
     • Exemplos de custos elegíveis: análises laboratoriais (não são SC - Subcontratos). // </t>
    </r>
    <r>
      <rPr>
        <i/>
        <sz val="11"/>
        <color theme="4" tint="-0.249977111117893"/>
        <rFont val="Calibri"/>
        <family val="2"/>
      </rPr>
      <t>Eg. of eligible costs: laboratory tests (not SC)</t>
    </r>
    <r>
      <rPr>
        <sz val="11"/>
        <rFont val="Calibri"/>
        <family val="2"/>
      </rPr>
      <t xml:space="preserve">
     • Exemplos de custos não elegíveis: consumíveis de papelaria e informática (Ex: papel, tinteiros e toners). // </t>
    </r>
    <r>
      <rPr>
        <i/>
        <sz val="11"/>
        <color theme="4" tint="-0.249977111117893"/>
        <rFont val="Calibri"/>
        <family val="2"/>
      </rPr>
      <t>Eg. of non eligible costs: stationary and informatic consumables (such as paper, ink cartridges and toners)</t>
    </r>
    <r>
      <rPr>
        <sz val="11"/>
        <rFont val="Calibri"/>
        <family val="2"/>
      </rPr>
      <t>.</t>
    </r>
  </si>
  <si>
    <r>
      <t xml:space="preserve">     • Em </t>
    </r>
    <r>
      <rPr>
        <u/>
        <sz val="11"/>
        <rFont val="Calibri"/>
        <family val="2"/>
        <scheme val="minor"/>
      </rPr>
      <t>reagentes</t>
    </r>
    <r>
      <rPr>
        <sz val="11"/>
        <rFont val="Calibri"/>
        <family val="2"/>
        <scheme val="minor"/>
      </rPr>
      <t xml:space="preserve"> e </t>
    </r>
    <r>
      <rPr>
        <u/>
        <sz val="11"/>
        <rFont val="Calibri"/>
        <family val="2"/>
        <scheme val="minor"/>
      </rPr>
      <t>instrumentos</t>
    </r>
    <r>
      <rPr>
        <sz val="11"/>
        <rFont val="Calibri"/>
        <family val="2"/>
        <scheme val="minor"/>
      </rPr>
      <t xml:space="preserve"> deverá ser considerado o valor do bem sem o IVA dado que este imposto será reportado à Autoridade Tributária e ressarcido à FCiências.ID (de acordo com comunicado da FCiências.ID de 03/02/2021 - </t>
    </r>
    <r>
      <rPr>
        <u/>
        <sz val="11"/>
        <rFont val="Calibri"/>
        <family val="2"/>
        <scheme val="minor"/>
      </rPr>
      <t>Informativo - Restituição do IVA a entidades do SNCT)</t>
    </r>
    <r>
      <rPr>
        <sz val="11"/>
        <rFont val="Calibri"/>
        <family val="2"/>
        <scheme val="minor"/>
      </rPr>
      <t xml:space="preserve">.
</t>
    </r>
    <r>
      <rPr>
        <i/>
        <sz val="11"/>
        <color theme="4" tint="-0.249977111117893"/>
        <rFont val="Calibri"/>
        <family val="2"/>
        <scheme val="minor"/>
      </rPr>
      <t xml:space="preserve">In case of </t>
    </r>
    <r>
      <rPr>
        <b/>
        <i/>
        <sz val="11"/>
        <color theme="4" tint="-0.249977111117893"/>
        <rFont val="Calibri"/>
        <family val="2"/>
      </rPr>
      <t>reagents</t>
    </r>
    <r>
      <rPr>
        <i/>
        <sz val="11"/>
        <color theme="4" tint="-0.249977111117893"/>
        <rFont val="Calibri"/>
        <family val="2"/>
      </rPr>
      <t xml:space="preserve"> and </t>
    </r>
    <r>
      <rPr>
        <b/>
        <i/>
        <sz val="11"/>
        <color theme="4" tint="-0.249977111117893"/>
        <rFont val="Calibri"/>
        <family val="2"/>
      </rPr>
      <t>instruments</t>
    </r>
    <r>
      <rPr>
        <i/>
        <sz val="11"/>
        <color theme="4" tint="-0.249977111117893"/>
        <rFont val="Calibri"/>
        <family val="2"/>
      </rPr>
      <t xml:space="preserve"> only the value of the goods </t>
    </r>
    <r>
      <rPr>
        <i/>
        <u/>
        <sz val="11"/>
        <color theme="4" tint="-0.249977111117893"/>
        <rFont val="Calibri"/>
        <family val="2"/>
      </rPr>
      <t xml:space="preserve">without VAT </t>
    </r>
    <r>
      <rPr>
        <i/>
        <sz val="11"/>
        <color theme="4" tint="-0.249977111117893"/>
        <rFont val="Calibri"/>
        <family val="2"/>
      </rPr>
      <t xml:space="preserve">should be considered as this tax will be reported to the Tax Authority and  reimbursed to FCiências.ID (accordingly with the communication of FCiências.ID of 03/02/2021 - </t>
    </r>
    <r>
      <rPr>
        <i/>
        <u/>
        <sz val="11"/>
        <color theme="4" tint="-0.249977111117893"/>
        <rFont val="Calibri"/>
        <family val="2"/>
      </rPr>
      <t>Informativo - Restituição do IVA a entidades do SNCT</t>
    </r>
    <r>
      <rPr>
        <i/>
        <sz val="11"/>
        <color theme="4" tint="-0.249977111117893"/>
        <rFont val="Calibri"/>
        <family val="2"/>
      </rPr>
      <t>).</t>
    </r>
  </si>
  <si>
    <r>
      <t xml:space="preserve">&gt;&gt; </t>
    </r>
    <r>
      <rPr>
        <b/>
        <sz val="11"/>
        <rFont val="Calibri"/>
        <family val="2"/>
        <scheme val="minor"/>
      </rPr>
      <t>Consultores</t>
    </r>
    <r>
      <rPr>
        <sz val="11"/>
        <rFont val="Calibri"/>
        <family val="2"/>
        <scheme val="minor"/>
      </rPr>
      <t xml:space="preserve"> - Não existe enquanto rubrica pelo que as despesas com deslocações de consultores (alojamento, viagens) e o pagamento de honorários deverão ser imputados à rubrica de AQ.
</t>
    </r>
    <r>
      <rPr>
        <b/>
        <sz val="11"/>
        <color theme="4" tint="-0.249977111117893"/>
        <rFont val="Calibri"/>
        <family val="2"/>
      </rPr>
      <t>Consultants</t>
    </r>
    <r>
      <rPr>
        <sz val="11"/>
        <color theme="4" tint="-0.249977111117893"/>
        <rFont val="Calibri"/>
        <family val="2"/>
      </rPr>
      <t xml:space="preserve"> - Expenses related with displacements (acommodation, travels) and payment of fees should be attributed to AQ.</t>
    </r>
  </si>
  <si>
    <r>
      <t xml:space="preserve">&gt;&gt; </t>
    </r>
    <r>
      <rPr>
        <b/>
        <sz val="11"/>
        <rFont val="Calibri"/>
        <family val="2"/>
        <scheme val="minor"/>
      </rPr>
      <t>Missões</t>
    </r>
    <r>
      <rPr>
        <sz val="11"/>
        <rFont val="Calibri"/>
        <family val="2"/>
        <scheme val="minor"/>
      </rPr>
      <t xml:space="preserve"> (M) - Despesas  com missões no país e no estrangeiro diretamente imputáveis ao projeto, cumpridos os normativos  legais  que  regulam  a  realização  de  despesas  públicas, em particular o Decreto-Lei nº 106/98 de 24 de abril e o Decreto-Lei nº 192/95 de 28 de julho, nas suas redações em vigor.
</t>
    </r>
    <r>
      <rPr>
        <b/>
        <i/>
        <sz val="11"/>
        <color theme="4" tint="-0.249977111117893"/>
        <rFont val="Calibri"/>
        <family val="2"/>
      </rPr>
      <t>Missions</t>
    </r>
    <r>
      <rPr>
        <i/>
        <sz val="11"/>
        <color theme="4" tint="-0.249977111117893"/>
        <rFont val="Calibri"/>
        <family val="2"/>
      </rPr>
      <t xml:space="preserve"> (M) - Expenses with missions in the country and abroad, and directly attributable to the project, complying with the legal normatives that regulates the achievement of public expenses, in particular the  Decree-Law nº 106/98 of April 24 and the Decree-Law  nº 192/95 of July 28, in their current essays.
E</t>
    </r>
    <r>
      <rPr>
        <i/>
        <sz val="11"/>
        <color theme="4" tint="-0.249977111117893"/>
        <rFont val="Calibri"/>
        <family val="2"/>
        <scheme val="minor"/>
      </rPr>
      <t>xpenses with participation on scientific meetings (without presentation), fieldwork</t>
    </r>
  </si>
  <si>
    <r>
      <t xml:space="preserve">&gt;&gt; </t>
    </r>
    <r>
      <rPr>
        <b/>
        <sz val="11"/>
        <rFont val="Calibri"/>
        <family val="2"/>
        <scheme val="minor"/>
      </rPr>
      <t>Demonstração, Promoção e Divulgação</t>
    </r>
    <r>
      <rPr>
        <sz val="11"/>
        <rFont val="Calibri"/>
        <family val="2"/>
        <scheme val="minor"/>
      </rPr>
      <t xml:space="preserve"> (DPD) - Despesas com a demonstração, promoção e divulgação dos resultados do projeto, para ações de disseminação do conhecimento produzido e divulgação pública dos resultados, nomeadamente taxas de  publicação no cumprimento e de acordo com as políticas nacionais de acesso aberto.
</t>
    </r>
    <r>
      <rPr>
        <b/>
        <sz val="11"/>
        <color theme="4" tint="-0.249977111117893"/>
        <rFont val="Calibri"/>
        <family val="2"/>
        <scheme val="minor"/>
      </rPr>
      <t>D</t>
    </r>
    <r>
      <rPr>
        <b/>
        <sz val="11"/>
        <color theme="4" tint="-0.249977111117893"/>
        <rFont val="Calibri"/>
        <family val="2"/>
      </rPr>
      <t>emonstration, Promotion and Disclosure</t>
    </r>
    <r>
      <rPr>
        <sz val="11"/>
        <color theme="4" tint="-0.249977111117893"/>
        <rFont val="Calibri"/>
        <family val="2"/>
      </rPr>
      <t xml:space="preserve"> (DPD) - Expenses with the demonstration, promotion and disclosure of the project’s outputs, namely dissemination fees pursuant to national policies of open access.</t>
    </r>
  </si>
  <si>
    <r>
      <t xml:space="preserve">&gt;&gt; </t>
    </r>
    <r>
      <rPr>
        <b/>
        <sz val="11"/>
        <rFont val="Calibri"/>
        <family val="2"/>
        <scheme val="minor"/>
      </rPr>
      <t>Patentes</t>
    </r>
    <r>
      <rPr>
        <sz val="11"/>
        <rFont val="Calibri"/>
        <family val="2"/>
        <scheme val="minor"/>
      </rPr>
      <t xml:space="preserve"> (P) - Despesas  associadas  ao registo  nacional  e  estrangeiro  de  patentes, direitos  de  autor, modelos de utilidade e desenhos, modelos nacionais ou marcas, quando associadas às outras  formas  de  proteção  intelectual,  designadamente,  taxas,  pesquisas  ao  estado  da técnica e despesas de consultoria.
</t>
    </r>
    <r>
      <rPr>
        <b/>
        <i/>
        <sz val="11"/>
        <color theme="4" tint="-0.249977111117893"/>
        <rFont val="Calibri"/>
        <family val="2"/>
      </rPr>
      <t>Patent registration</t>
    </r>
    <r>
      <rPr>
        <i/>
        <sz val="11"/>
        <color theme="4" tint="-0.249977111117893"/>
        <rFont val="Calibri"/>
        <family val="2"/>
      </rPr>
      <t xml:space="preserve"> (P) - Expenses related to the national and foreign record of patents, copyrights, usefulness models and drawings, national models or brands when related to other forms of intellectual protection, namely rates, researches to the status of the technique and consulting expenses.</t>
    </r>
  </si>
  <si>
    <r>
      <t xml:space="preserve">Resumo
</t>
    </r>
    <r>
      <rPr>
        <b/>
        <i/>
        <u/>
        <sz val="11"/>
        <color theme="4" tint="-0.249977111117893"/>
        <rFont val="Calibri"/>
        <family val="2"/>
        <scheme val="minor"/>
      </rPr>
      <t>Summary</t>
    </r>
  </si>
  <si>
    <r>
      <t xml:space="preserve">&gt;&gt; Tabela Resumo da candidatura para controlo da FCiências.ID (preenchimento automático).
</t>
    </r>
    <r>
      <rPr>
        <i/>
        <sz val="11"/>
        <color theme="4" tint="-0.249977111117893"/>
        <rFont val="Calibri"/>
        <family val="2"/>
        <scheme val="minor"/>
      </rPr>
      <t>Summary table of the application for FCiências.ID control (autofill).</t>
    </r>
  </si>
  <si>
    <r>
      <t xml:space="preserve">&gt;&gt; FCT website - Concurso para Projetos de Investigação de caráter Exploratório em Todos os Domínios Científicos 2024 // </t>
    </r>
    <r>
      <rPr>
        <i/>
        <sz val="11"/>
        <color theme="4" tint="-0.249977111117893"/>
        <rFont val="Calibri"/>
        <family val="2"/>
        <scheme val="minor"/>
      </rPr>
      <t>Call for Exploratory Research Projects in all Scientific Domains 2024</t>
    </r>
  </si>
  <si>
    <r>
      <t xml:space="preserve">&gt;&gt; Metodologia de Aplicação de Custos Simplificados - Montantes Fixos // </t>
    </r>
    <r>
      <rPr>
        <i/>
        <sz val="11"/>
        <color theme="4" tint="-0.249977111117893"/>
        <rFont val="Calibri"/>
        <family val="2"/>
        <scheme val="minor"/>
      </rPr>
      <t>Methodology for Applying Simplified Costs - Lump Sums</t>
    </r>
  </si>
  <si>
    <r>
      <t xml:space="preserve">&gt;&gt; Data de envio deste ficheiro preenchido à FCiências.ID para validação // </t>
    </r>
    <r>
      <rPr>
        <i/>
        <sz val="11"/>
        <color theme="8" tint="-0.499984740745262"/>
        <rFont val="Calibri"/>
        <family val="2"/>
        <scheme val="minor"/>
      </rPr>
      <t>Deadeline for sending</t>
    </r>
    <r>
      <rPr>
        <i/>
        <sz val="11"/>
        <color theme="8" tint="-0.499984740745262"/>
        <rFont val="Calibri"/>
        <family val="2"/>
      </rPr>
      <t xml:space="preserve"> this file to FCiências.ID for budget validation:</t>
    </r>
    <r>
      <rPr>
        <sz val="11"/>
        <rFont val="Calibri"/>
        <family val="2"/>
      </rPr>
      <t xml:space="preserve"> </t>
    </r>
    <r>
      <rPr>
        <b/>
        <u/>
        <sz val="12"/>
        <color indexed="60"/>
        <rFont val="Calibri"/>
        <family val="2"/>
      </rPr>
      <t>until 18/02/2025</t>
    </r>
  </si>
  <si>
    <r>
      <rPr>
        <sz val="11"/>
        <rFont val="Calibri"/>
        <family val="2"/>
      </rPr>
      <t xml:space="preserve">&gt;&gt;  FCT - </t>
    </r>
    <r>
      <rPr>
        <u/>
        <sz val="11"/>
        <color indexed="30"/>
        <rFont val="Calibri"/>
        <family val="2"/>
      </rPr>
      <t>concursoprojetos@fct.pt</t>
    </r>
  </si>
  <si>
    <t>Orçamento Máximo:</t>
  </si>
  <si>
    <t>Taxa de Encargos Gerais:</t>
  </si>
  <si>
    <t>Exact Sciences</t>
  </si>
  <si>
    <t>Natural Sciences</t>
  </si>
  <si>
    <t>Engineering and Technology</t>
  </si>
  <si>
    <t>Medical and Health Sciences</t>
  </si>
  <si>
    <t>Agricultural Sciences</t>
  </si>
  <si>
    <t>Social Sciences</t>
  </si>
  <si>
    <t>Humanities</t>
  </si>
  <si>
    <t>1.1.1.Scientific Domain</t>
  </si>
  <si>
    <t>Project title PT*</t>
  </si>
  <si>
    <t>Project title EN</t>
  </si>
  <si>
    <t>Project acronym*</t>
  </si>
  <si>
    <t>Consult the Application Guide (pag. 31)</t>
  </si>
  <si>
    <t>Start date*:</t>
  </si>
  <si>
    <t>Duration (months)*:</t>
  </si>
  <si>
    <t>1.General data</t>
  </si>
  <si>
    <t>1.1.Project description</t>
  </si>
  <si>
    <t>1.2.Main scientific area</t>
  </si>
  <si>
    <t>1.3.Timetable</t>
  </si>
  <si>
    <t>2.1.Principal contractor</t>
  </si>
  <si>
    <t>2.Institutions</t>
  </si>
  <si>
    <t>Principal contractor acronym*:</t>
  </si>
  <si>
    <t>Research unit*:</t>
  </si>
  <si>
    <t>Other Research unit</t>
  </si>
  <si>
    <t>Institution 1:</t>
  </si>
  <si>
    <t>Institution  2:</t>
  </si>
  <si>
    <t>Institution  3:</t>
  </si>
  <si>
    <t>Institution  4:</t>
  </si>
  <si>
    <t>Institution  5:</t>
  </si>
  <si>
    <t>Institution  6:</t>
  </si>
  <si>
    <t>Institution  8:</t>
  </si>
  <si>
    <t>Institution  9:</t>
  </si>
  <si>
    <t>Institution  10:</t>
  </si>
  <si>
    <t>Country:</t>
  </si>
  <si>
    <r>
      <t>PI</t>
    </r>
    <r>
      <rPr>
        <sz val="6"/>
        <color theme="1"/>
        <rFont val="Calibri"/>
        <family val="2"/>
        <scheme val="minor"/>
      </rPr>
      <t xml:space="preserve"> [TM 1]</t>
    </r>
  </si>
  <si>
    <t>TM 2</t>
  </si>
  <si>
    <t>TM 3</t>
  </si>
  <si>
    <t>TM 4</t>
  </si>
  <si>
    <t>TM 5</t>
  </si>
  <si>
    <t>TM 6</t>
  </si>
  <si>
    <t>TM 7</t>
  </si>
  <si>
    <t>TM 8</t>
  </si>
  <si>
    <t>TM 9</t>
  </si>
  <si>
    <t>TM 10</t>
  </si>
  <si>
    <t>TM 11</t>
  </si>
  <si>
    <t>TM 12</t>
  </si>
  <si>
    <t>TM 13</t>
  </si>
  <si>
    <t>TM 14</t>
  </si>
  <si>
    <t>TM 15</t>
  </si>
  <si>
    <t>TM 16</t>
  </si>
  <si>
    <t>TM 17</t>
  </si>
  <si>
    <t>TM 18</t>
  </si>
  <si>
    <t>TM 19</t>
  </si>
  <si>
    <t>TM 20</t>
  </si>
  <si>
    <t>TM 21</t>
  </si>
  <si>
    <t>TM 22</t>
  </si>
  <si>
    <t>TM 23</t>
  </si>
  <si>
    <t>Task denomination</t>
  </si>
  <si>
    <t>Name*</t>
  </si>
  <si>
    <t>Ciência ID*</t>
  </si>
  <si>
    <t>Institutions*</t>
  </si>
  <si>
    <t>% ded.*</t>
  </si>
  <si>
    <t>Duration*</t>
  </si>
  <si>
    <t>Overheads</t>
  </si>
  <si>
    <t>Purchase of goods and services</t>
  </si>
  <si>
    <t>Adaptation of buildings and facilities</t>
  </si>
  <si>
    <t>Demonstration, Promotion and Dissemination</t>
  </si>
  <si>
    <t>Patents registration</t>
  </si>
  <si>
    <t>Scientific and technical instruments and equipment</t>
  </si>
  <si>
    <t>Missions</t>
  </si>
  <si>
    <t>Human Resources</t>
  </si>
  <si>
    <t>Item</t>
  </si>
  <si>
    <t>Equipments:</t>
  </si>
  <si>
    <t>Employment Contract:</t>
  </si>
  <si>
    <t>Total:</t>
  </si>
  <si>
    <t>ACRÓNIMO</t>
  </si>
  <si>
    <t>DESIGNAÇÃO</t>
  </si>
  <si>
    <t>Department:</t>
  </si>
  <si>
    <t>Department*:</t>
  </si>
  <si>
    <r>
      <t>1.5.Co-Principal investigator</t>
    </r>
    <r>
      <rPr>
        <sz val="8"/>
        <color theme="1"/>
        <rFont val="Calibri"/>
        <family val="2"/>
        <scheme val="minor"/>
      </rPr>
      <t xml:space="preserve"> (Co-PI)</t>
    </r>
  </si>
  <si>
    <r>
      <t>1.4.Principal investigator</t>
    </r>
    <r>
      <rPr>
        <sz val="8"/>
        <color theme="1"/>
        <rFont val="Calibri"/>
        <family val="2"/>
        <scheme val="minor"/>
      </rPr>
      <t xml:space="preserve"> (PI)</t>
    </r>
  </si>
  <si>
    <t>There is no Co-investigator figure, however, whenever the PI's employment relationship is not stable or with a National institution, we advise you to try to nominate someone who can replace the PI.</t>
  </si>
  <si>
    <t>BioISI | Instituto de Biossistemas e Ciências Integrativas</t>
  </si>
  <si>
    <t>cE3c | Centro de Ecologia, Evolução e Alterações Ambientais</t>
  </si>
  <si>
    <t>MARE | Centro de Ciências do Mar e do Ambiente</t>
  </si>
  <si>
    <t>Fields marked with * are mandatory.</t>
  </si>
  <si>
    <t>Information and alerts:</t>
  </si>
  <si>
    <t>DBA - Biologia Animal</t>
  </si>
  <si>
    <t>DBV - Biologia Vegetal</t>
  </si>
  <si>
    <t>DEGGE - Engenharia Geográfica, Geofísica e Energia</t>
  </si>
  <si>
    <t>DEIO - Estatística e Investigação Operacional</t>
  </si>
  <si>
    <t>DF - Física</t>
  </si>
  <si>
    <t>DG - Geologia</t>
  </si>
  <si>
    <t>DHFC - História e Filosofia das Ciências</t>
  </si>
  <si>
    <t>DI - Informática</t>
  </si>
  <si>
    <t>DM - Matemática</t>
  </si>
  <si>
    <t>DQB - Química e Bioquímica</t>
  </si>
  <si>
    <t>Ciências ULisboa</t>
  </si>
  <si>
    <t>Norma Transitória Ciências Ulisboa</t>
  </si>
  <si>
    <t>Indirect costs are a fixed rate of 25% of all the estimated direct eligible costs.</t>
  </si>
  <si>
    <t>The expenses for the adaptation of buildings and facilities are limited to a maximum of 10% of the project’s total eligible expenses.</t>
  </si>
  <si>
    <t>Fill in the secondary UI&amp;D acronym</t>
  </si>
  <si>
    <t>Alert: Required field</t>
  </si>
  <si>
    <t>The proposing institution is the beneficiary that leads the project and, in addition to coordinating the project, is responsible for liaising with the FCT on behalf of all the partners.</t>
  </si>
  <si>
    <t>Fill in the acronym of the main UI&amp;D (usually the one associated with the PI).</t>
  </si>
  <si>
    <t>Fill in the acronym of the desired UI&amp;D</t>
  </si>
  <si>
    <t>Alert: FCUL should not be indicated as a collaborating institution.</t>
  </si>
  <si>
    <t>Alert: Indicate the acronym of the institution.</t>
  </si>
  <si>
    <r>
      <t>Total</t>
    </r>
    <r>
      <rPr>
        <sz val="8"/>
        <color theme="1"/>
        <rFont val="Calibri"/>
        <family val="2"/>
        <scheme val="minor"/>
      </rPr>
      <t xml:space="preserve"> [1]</t>
    </r>
  </si>
  <si>
    <t>Non-eligible expenses</t>
  </si>
  <si>
    <t>TASK LIST (fill in % of use per task)</t>
  </si>
  <si>
    <t>Eligible Imputed</t>
  </si>
  <si>
    <t>Eligible Not Imputed</t>
  </si>
  <si>
    <t>Estimated value:</t>
  </si>
  <si>
    <t>Balance</t>
  </si>
  <si>
    <t>Considera a possibilidade de proggogação do projeto indicada na folha Info</t>
  </si>
  <si>
    <t>imputed months*</t>
  </si>
  <si>
    <t>EGIR máximo para o programa:</t>
  </si>
  <si>
    <t>EGIR Balance (PI General Charges):</t>
  </si>
  <si>
    <t>Alert: It is necessary to reduce the amount of Ineligible Costs or present an alternative project to allocate the amounts not supported by the project.</t>
  </si>
  <si>
    <r>
      <t xml:space="preserve">Rationale for requested funding </t>
    </r>
    <r>
      <rPr>
        <sz val="8"/>
        <color theme="1"/>
        <rFont val="Calibri"/>
        <family val="2"/>
        <scheme val="minor"/>
      </rPr>
      <t>[Characters: 3000]</t>
    </r>
  </si>
  <si>
    <t>Justification:</t>
  </si>
  <si>
    <t>Contract 1</t>
  </si>
  <si>
    <t>Contract 2</t>
  </si>
  <si>
    <t>Contract 3</t>
  </si>
  <si>
    <t>Contract 4</t>
  </si>
  <si>
    <t>Contract 5</t>
  </si>
  <si>
    <t>Grant 1</t>
  </si>
  <si>
    <t>Grant 2</t>
  </si>
  <si>
    <t>Grant 3</t>
  </si>
  <si>
    <t>Grant 4</t>
  </si>
  <si>
    <t>Grant 5</t>
  </si>
  <si>
    <t>If attending a non-degree course, it will last a maximum of 12 months.</t>
  </si>
  <si>
    <t>Scholarship for a maximum of 12 months.</t>
  </si>
  <si>
    <t>See FCT scholarship regulations.</t>
  </si>
  <si>
    <t>Academic Degree</t>
  </si>
  <si>
    <r>
      <t>Type of grant</t>
    </r>
    <r>
      <rPr>
        <sz val="8"/>
        <color theme="1"/>
        <rFont val="Calibri"/>
        <family val="2"/>
        <scheme val="minor"/>
      </rPr>
      <t xml:space="preserve"> [1]</t>
    </r>
  </si>
  <si>
    <t>Members</t>
  </si>
  <si>
    <t>6.1 - Funding requested per task</t>
  </si>
  <si>
    <t>Institution  7:</t>
  </si>
  <si>
    <t>LIST OF UI&amp;Ds</t>
  </si>
  <si>
    <t>LIST OF INSTITUTIONS</t>
  </si>
  <si>
    <t>Scientific area:</t>
  </si>
  <si>
    <t>Scientific subarea:</t>
  </si>
  <si>
    <t>Name*:</t>
  </si>
  <si>
    <t>Name:</t>
  </si>
  <si>
    <t>Contracting Institution*:</t>
  </si>
  <si>
    <t>Contracting Institution:</t>
  </si>
  <si>
    <t>Telephone contact*:</t>
  </si>
  <si>
    <t>Telephone contact:</t>
  </si>
  <si>
    <t>Employment relationship*:</t>
  </si>
  <si>
    <t>Employment relationship:</t>
  </si>
  <si>
    <t>Departments</t>
  </si>
  <si>
    <t>Employment relationship</t>
  </si>
  <si>
    <t xml:space="preserve">No employment relationship / UI&amp;D Collaborator </t>
  </si>
  <si>
    <t xml:space="preserve">Retired / UI&amp;D Collaborator </t>
  </si>
  <si>
    <t xml:space="preserve">Project duration: </t>
  </si>
  <si>
    <t>Alerts</t>
  </si>
  <si>
    <t>Institution with which you are associated as part of the research project.</t>
  </si>
  <si>
    <t>Scientific domain*:</t>
  </si>
  <si>
    <r>
      <t xml:space="preserve">&gt;&gt; Preencher apenas células assinaladas a sombreado. Alguns campos estão associados a listas pré-definidas.
</t>
    </r>
    <r>
      <rPr>
        <i/>
        <sz val="11"/>
        <color theme="4" tint="-0.249977111117893"/>
        <rFont val="Calibri"/>
        <family val="2"/>
        <scheme val="minor"/>
      </rPr>
      <t>Fill in the shaded cells only. Some fields are linked to pre-defined lists.</t>
    </r>
    <r>
      <rPr>
        <sz val="11"/>
        <rFont val="Calibri"/>
        <family val="2"/>
        <scheme val="minor"/>
      </rPr>
      <t xml:space="preserve">
&gt;&gt; Células assinaladas com * são de preenchimento obrigatório.
</t>
    </r>
    <r>
      <rPr>
        <i/>
        <sz val="11"/>
        <color theme="4" tint="-0.249977111117893"/>
        <rFont val="Calibri"/>
        <family val="2"/>
        <scheme val="minor"/>
      </rPr>
      <t>Cells marked with * must be filled in.</t>
    </r>
  </si>
  <si>
    <r>
      <t xml:space="preserve">1. General data
</t>
    </r>
    <r>
      <rPr>
        <b/>
        <sz val="10"/>
        <color rgb="FF800000"/>
        <rFont val="Calibri"/>
        <family val="2"/>
        <scheme val="minor"/>
      </rPr>
      <t>(A preencher antes das restantes folhas de Excel)</t>
    </r>
    <r>
      <rPr>
        <b/>
        <i/>
        <u/>
        <sz val="11"/>
        <color theme="1"/>
        <rFont val="Calibri"/>
        <family val="2"/>
        <scheme val="minor"/>
      </rPr>
      <t xml:space="preserve">
</t>
    </r>
    <r>
      <rPr>
        <b/>
        <i/>
        <sz val="10"/>
        <color theme="4" tint="-0.249977111117893"/>
        <rFont val="Calibri"/>
        <family val="2"/>
      </rPr>
      <t>(To be filled in first)</t>
    </r>
  </si>
  <si>
    <t>1.1</t>
  </si>
  <si>
    <t>2.1</t>
  </si>
  <si>
    <t>6.Task-Budget</t>
  </si>
  <si>
    <t>7.Budget</t>
  </si>
  <si>
    <t>8.Timeline</t>
  </si>
  <si>
    <r>
      <t xml:space="preserve">&gt;&gt; Instituições Colaborativas não têm orçamento.
</t>
    </r>
    <r>
      <rPr>
        <i/>
        <sz val="11"/>
        <color theme="4" tint="-0.249977111117893"/>
        <rFont val="Calibri"/>
        <family val="2"/>
        <scheme val="minor"/>
      </rPr>
      <t>Collaborative institutions have no budget.</t>
    </r>
  </si>
  <si>
    <t>Amount of equipment charged in full in the first year of the project.</t>
  </si>
  <si>
    <r>
      <t xml:space="preserve">&gt;&gt; FCT disponibiliza modelo de cronograma no formulário de candidatura. A Folha 8.Timeline foi construída com base neste modelo e pretende fornecer um cronograna pré-preenchido com base na informações preenchidas nas Folhas anteriores.
</t>
    </r>
    <r>
      <rPr>
        <i/>
        <sz val="11"/>
        <color theme="4" tint="-0.249977111117893"/>
        <rFont val="Calibri"/>
        <family val="2"/>
        <scheme val="minor"/>
      </rPr>
      <t>FCT provides a timeline template in the application form. Sheet 8.Timeline was built on the basis of this template and is intended to provide a pre-filled timeline based on the information filled in on the previous sheets.</t>
    </r>
  </si>
  <si>
    <r>
      <t xml:space="preserve">A FCiências.ID, quando Instituição Proponente, apenas assinará a sua Declaração de Compromisso caso o IR declare que todas as Instituições Participantes e/ou de Colaboração foram devidamente informadas da sua participação nesta candidatura. Para tal, aquando do envio à FCiências.ID do Ficheiro de Apoio à Candidatura para validação do orçamento, deverá inserir no corpo do email o seguinte texto:
</t>
    </r>
    <r>
      <rPr>
        <b/>
        <i/>
        <sz val="11"/>
        <color theme="1"/>
        <rFont val="Calibri"/>
        <family val="2"/>
        <scheme val="minor"/>
      </rPr>
      <t>Na qualidade de IR da candidatura «referência da FCT», declaro que todos os responsáveis máximos das Instituições Participantes e/ou de Colaboração, ou alguém por eles delegados, se encontram devidamente informados da participação da respetiva instituição na presente candidatura.</t>
    </r>
  </si>
  <si>
    <t>FCiências.ID - Associação para a Investigação e Desenvolvimento em Ciências</t>
  </si>
  <si>
    <t>FCUL - Faculdade de Ciências da Universidade de Lisboa</t>
  </si>
  <si>
    <t>FCT</t>
  </si>
  <si>
    <t>FCT - Fundação para a Ciência e a Tecnologia</t>
  </si>
  <si>
    <t>CEAUL | Centro de Estatística e Aplicações da Faculdade de Ciências da Universidade de Lisboa</t>
  </si>
  <si>
    <t>CFTC | Centro de Física Teórica e Computacional da Universidade de Lisboa</t>
  </si>
  <si>
    <t>CIUHCT | Centro Interuniversitário de História das Ciências e da Tecnologia</t>
  </si>
  <si>
    <t>CQE | Centro de Química Estrutural</t>
  </si>
  <si>
    <t>IBEB | Instituto de Biofísica e Engenharia Biomédica</t>
  </si>
  <si>
    <t>IDL | Instituto Dom Luís</t>
  </si>
  <si>
    <t>CMAF-CIO</t>
  </si>
  <si>
    <t>IA | Centro de Matemática, Aplicações Fundamentais e Investigação Operacional</t>
  </si>
  <si>
    <t>LaSIGE | Computer Science and Engineering Research Centre</t>
  </si>
  <si>
    <t xml:space="preserve">With this start date, the maximum duration is </t>
  </si>
  <si>
    <t xml:space="preserve"> month(s)</t>
  </si>
  <si>
    <t>Maximum project duration</t>
  </si>
  <si>
    <t>Error! Duration not compatible with maximum project duration</t>
  </si>
  <si>
    <t>Data alerts</t>
  </si>
  <si>
    <t>Notes / Alerts</t>
  </si>
  <si>
    <t>Maximum budget limit:</t>
  </si>
  <si>
    <t>Available direct expenditure budget:</t>
  </si>
  <si>
    <t>Alert: Exceeded the maximum budget for this call.</t>
  </si>
  <si>
    <t>Quadro Nacional de Qualificações</t>
  </si>
  <si>
    <t>Níveis</t>
  </si>
  <si>
    <t>Qualificações</t>
  </si>
  <si>
    <t>Ensino secundário vocacionado para prosseguimento de estudos de nível superior</t>
  </si>
  <si>
    <t>Ensino secundário obtido por percursos de dupla certificação ou ensino secundário vocacionado para prosseguimento de estudos de nível superior</t>
  </si>
  <si>
    <t>Qualifcação de nível pós-secundário não superior para prosseguimento de estudos de nível superior</t>
  </si>
  <si>
    <t>Licenciatura</t>
  </si>
  <si>
    <t>Mestrado</t>
  </si>
  <si>
    <t>Doutoramento</t>
  </si>
  <si>
    <t>3.Tasks</t>
  </si>
  <si>
    <t>4. Team</t>
  </si>
  <si>
    <t xml:space="preserve">4.1 </t>
  </si>
  <si>
    <t xml:space="preserve">4.2 </t>
  </si>
  <si>
    <t>Sem Grau</t>
  </si>
  <si>
    <t>Licenciado</t>
  </si>
  <si>
    <t>Mestre</t>
  </si>
  <si>
    <t>Cod. IR</t>
  </si>
  <si>
    <t>Tipo de vínculo</t>
  </si>
  <si>
    <t>Employment Contract</t>
  </si>
  <si>
    <t>Research Grants</t>
  </si>
  <si>
    <t>Note: Within this call, proposals are presented as individual projects submitted by a single beneficiary.</t>
  </si>
  <si>
    <t>Note: Team members hired by collaborating institutions may have limited access to allowances through the proposing institution.</t>
  </si>
  <si>
    <t>Note: Collaborating institutions may have to sign an Acceptance Agreement, a collaboration protocol (at the start of the project) and/or a Statement of Responsibility (at the end of the project).</t>
  </si>
  <si>
    <r>
      <rPr>
        <sz val="11"/>
        <color theme="0"/>
        <rFont val="Calibri"/>
        <family val="2"/>
        <scheme val="minor"/>
      </rPr>
      <t>XX</t>
    </r>
    <r>
      <rPr>
        <sz val="11"/>
        <color theme="1"/>
        <rFont val="Calibri"/>
        <family val="2"/>
        <scheme val="minor"/>
      </rPr>
      <t>Notes:</t>
    </r>
  </si>
  <si>
    <r>
      <rPr>
        <sz val="11"/>
        <color theme="0"/>
        <rFont val="Calibri"/>
        <family val="2"/>
        <scheme val="minor"/>
      </rPr>
      <t>XX</t>
    </r>
    <r>
      <rPr>
        <sz val="11"/>
        <color theme="1"/>
        <rFont val="Calibri"/>
        <family val="2"/>
        <scheme val="minor"/>
      </rPr>
      <t>[1]</t>
    </r>
  </si>
  <si>
    <r>
      <t xml:space="preserve">&gt;&gt; Este ficheiro pretende ser uma ferramenta mais intuitiva e operacional, que uniformiza a informação e que julgamos ser facilitadora de todos os procedimentos de auxilio à formulação da candidatura, não dispensando a consulta e leitura atentas da documentação disponibilizada no site da FCT, indispensável e essencial à preparação da mesma:
</t>
    </r>
    <r>
      <rPr>
        <i/>
        <sz val="11"/>
        <color theme="4" tint="-0.249977111117893"/>
        <rFont val="Calibri"/>
        <family val="2"/>
        <scheme val="minor"/>
      </rPr>
      <t xml:space="preserve">This file is intended to be an intuitive and operational tool, containing relevant information for the preparation of the application, and does not dismiss </t>
    </r>
    <r>
      <rPr>
        <i/>
        <sz val="11"/>
        <color theme="4" tint="-0.249977111117893"/>
        <rFont val="Calibri"/>
        <family val="2"/>
      </rPr>
      <t>the reading of the information available on FCT's website:</t>
    </r>
  </si>
  <si>
    <r>
      <t xml:space="preserve">&gt;&gt; Aviso de Abertura de Concurso (AAC) // </t>
    </r>
    <r>
      <rPr>
        <sz val="11"/>
        <color theme="4" tint="-0.249977111117893"/>
        <rFont val="Calibri"/>
        <family val="2"/>
        <scheme val="minor"/>
      </rPr>
      <t>Announcement for Proposal Submissions</t>
    </r>
  </si>
  <si>
    <r>
      <t xml:space="preserve">&gt;&gt; Guião de Candidatura // </t>
    </r>
    <r>
      <rPr>
        <i/>
        <sz val="11"/>
        <color theme="4" tint="-0.249977111117893"/>
        <rFont val="Calibri"/>
        <family val="2"/>
        <scheme val="minor"/>
      </rPr>
      <t>Application Guide</t>
    </r>
  </si>
  <si>
    <r>
      <t xml:space="preserve">&gt;&gt; Antes de proceder à submissão da sua candidatura (enquanto Proponente ou Parceiro) terá de preencher este ficheiro e enviá-lo para </t>
    </r>
    <r>
      <rPr>
        <b/>
        <sz val="11"/>
        <rFont val="Calibri"/>
        <family val="2"/>
        <scheme val="minor"/>
      </rPr>
      <t>nacionaisID@fciencias-id.pt</t>
    </r>
    <r>
      <rPr>
        <sz val="11"/>
        <rFont val="Calibri"/>
        <family val="2"/>
        <scheme val="minor"/>
      </rPr>
      <t xml:space="preserve"> para validação do orçamento // </t>
    </r>
    <r>
      <rPr>
        <i/>
        <sz val="11"/>
        <color theme="4" tint="-0.249977111117893"/>
        <rFont val="Calibri"/>
        <family val="2"/>
        <scheme val="minor"/>
      </rPr>
      <t>Before submitting</t>
    </r>
    <r>
      <rPr>
        <i/>
        <sz val="11"/>
        <color theme="4" tint="-0.249977111117893"/>
        <rFont val="Calibri"/>
        <family val="2"/>
      </rPr>
      <t xml:space="preserve"> your application (Principal Contractor / Participant) please fill in this file and send it to National Projects Department (NPN) of FCiências.ID (</t>
    </r>
    <r>
      <rPr>
        <b/>
        <i/>
        <sz val="11"/>
        <color theme="4" tint="-0.249977111117893"/>
        <rFont val="Calibri"/>
        <family val="2"/>
      </rPr>
      <t>nacionaisID@fciencias-id.pt</t>
    </r>
    <r>
      <rPr>
        <b/>
        <i/>
        <u/>
        <sz val="11"/>
        <color theme="4" tint="-0.249977111117893"/>
        <rFont val="Calibri"/>
        <family val="2"/>
      </rPr>
      <t>)</t>
    </r>
    <r>
      <rPr>
        <i/>
        <sz val="11"/>
        <color theme="4" tint="-0.249977111117893"/>
        <rFont val="Calibri"/>
        <family val="2"/>
      </rPr>
      <t xml:space="preserve"> for budget validation</t>
    </r>
    <r>
      <rPr>
        <sz val="11"/>
        <color theme="4" tint="-0.249977111117893"/>
        <rFont val="Calibri"/>
        <family val="2"/>
      </rPr>
      <t>.</t>
    </r>
    <r>
      <rPr>
        <sz val="11"/>
        <color theme="1"/>
        <rFont val="Calibri"/>
        <family val="2"/>
        <scheme val="minor"/>
      </rPr>
      <t xml:space="preserve">
      </t>
    </r>
    <r>
      <rPr>
        <sz val="11"/>
        <color theme="1"/>
        <rFont val="Calibri"/>
        <family val="2"/>
      </rPr>
      <t>•</t>
    </r>
    <r>
      <rPr>
        <sz val="11"/>
        <color theme="1"/>
        <rFont val="Calibri"/>
        <family val="2"/>
        <scheme val="minor"/>
      </rPr>
      <t xml:space="preserve"> No caso de IRs pertencentes a UI&amp;Ds que dispõem de apoio interno organizado (Gestor de Ciência) em CIÊNCIAS, os envios de candidaturas devem ser encaminhados através desse apoio para facilitar a contabilização de candidaturas e a articulação com o Núcleo de Projetos Nacionais // </t>
    </r>
    <r>
      <rPr>
        <i/>
        <sz val="11"/>
        <color theme="4" tint="-0.249977111117893"/>
        <rFont val="Calibri"/>
        <family val="2"/>
        <scheme val="minor"/>
      </rPr>
      <t>For PIs belonging to R&amp;D Units with a secretariat (Science Manager) in CIÊNCIAS, applications must be sent through them, promoting the counting of the applications and the articulation with the NPN.</t>
    </r>
    <r>
      <rPr>
        <sz val="11"/>
        <color theme="1"/>
        <rFont val="Calibri"/>
        <family val="2"/>
        <scheme val="minor"/>
      </rPr>
      <t xml:space="preserve">
      • Caso esse apoio não exista, o IR deverá enviar diretamente a documentação relativa à sua candidatura // </t>
    </r>
    <r>
      <rPr>
        <i/>
        <sz val="11"/>
        <color theme="4" tint="-0.249977111117893"/>
        <rFont val="Calibri"/>
        <family val="2"/>
        <scheme val="minor"/>
      </rPr>
      <t>In case of inexistance of a secretariat, the PI must send the application directly to the NPN (</t>
    </r>
    <r>
      <rPr>
        <b/>
        <i/>
        <u/>
        <sz val="11"/>
        <color theme="4" tint="-0.249977111117893"/>
        <rFont val="Calibri"/>
        <family val="2"/>
        <scheme val="minor"/>
      </rPr>
      <t>nacionaisID@fciencias-id.pt</t>
    </r>
    <r>
      <rPr>
        <i/>
        <sz val="11"/>
        <color theme="4" tint="-0.249977111117893"/>
        <rFont val="Calibri"/>
        <family val="2"/>
        <scheme val="minor"/>
      </rPr>
      <t>)</t>
    </r>
    <r>
      <rPr>
        <sz val="11"/>
        <color theme="4" tint="-0.249977111117893"/>
        <rFont val="Calibri"/>
        <family val="2"/>
        <scheme val="minor"/>
      </rPr>
      <t>.</t>
    </r>
    <r>
      <rPr>
        <sz val="11"/>
        <color theme="1"/>
        <rFont val="Calibri"/>
        <family val="2"/>
        <scheme val="minor"/>
      </rPr>
      <t xml:space="preserve">
      • Os atrasos no envio desta informação podem resultar numa impossibilidade de validação do orçamento e a consequente não submissão da candidatura, pelo que solicitamos o envio do orçamento com a maior antecipação possível. // </t>
    </r>
    <r>
      <rPr>
        <i/>
        <sz val="11"/>
        <color theme="8" tint="-0.499984740745262"/>
        <rFont val="Calibri"/>
        <family val="2"/>
        <scheme val="minor"/>
      </rPr>
      <t xml:space="preserve">Delays in sending the information required may prevent the budget validation and the subsequent application submission, thus we request the sending of the budget as soon as possible. </t>
    </r>
    <r>
      <rPr>
        <sz val="11"/>
        <color theme="1"/>
        <rFont val="Calibri"/>
        <family val="2"/>
        <scheme val="minor"/>
      </rPr>
      <t xml:space="preserve">
      • A FCiências.ID reserva-se o direito de não aceitar participar em candidaturas a projetos em que não tenha validado o orçamento, inclusivamente nos casos em que é instituição parceira, sendo que para tal não irá proceder à assinatura da respetiva declaração de compromisso. // </t>
    </r>
    <r>
      <rPr>
        <i/>
        <sz val="11"/>
        <color theme="8" tint="-0.499984740745262"/>
        <rFont val="Calibri"/>
        <family val="2"/>
        <scheme val="minor"/>
      </rPr>
      <t>FCiências.ID reserves the right to refuse participating in applications which budget was not previously validated, including applications as participant instituition, and will not proceed with the signature of the statement of commitment.</t>
    </r>
  </si>
  <si>
    <r>
      <rPr>
        <sz val="11"/>
        <rFont val="Calibri"/>
        <family val="2"/>
        <scheme val="minor"/>
      </rPr>
      <t>Antes de contactar a FCiências.ID deverá analisar os documentos disponibilizados pela FCT e FCiências.ID.
A leitura dos documentos diponibilizados pela FCiências.ID não dispensa a consulta da informação disponibilizada pela FCT.</t>
    </r>
    <r>
      <rPr>
        <sz val="11"/>
        <color theme="10"/>
        <rFont val="Calibri"/>
        <family val="2"/>
        <scheme val="minor"/>
      </rPr>
      <t xml:space="preserve">
</t>
    </r>
    <r>
      <rPr>
        <i/>
        <sz val="11"/>
        <color theme="4" tint="-0.249977111117893"/>
        <rFont val="Calibri"/>
        <family val="2"/>
        <scheme val="minor"/>
      </rPr>
      <t>In addition to the documents provided by FCiências.ID, you should also consult the information made available by FCT.
Please read all documents thoroughly before contacting us.</t>
    </r>
    <r>
      <rPr>
        <sz val="11"/>
        <color theme="10"/>
        <rFont val="Calibri"/>
        <family val="2"/>
        <scheme val="minor"/>
      </rPr>
      <t xml:space="preserve">
</t>
    </r>
  </si>
  <si>
    <r>
      <t xml:space="preserve">&gt;&gt; A FFCUL encontra-se extinta pelo que não poderá ser indicada como instituição Proponente, Parceira ou Contratante.
</t>
    </r>
    <r>
      <rPr>
        <i/>
        <sz val="11"/>
        <color theme="4" tint="-0.249977111117893"/>
        <rFont val="Calibri"/>
        <family val="2"/>
        <scheme val="minor"/>
      </rPr>
      <t>FFCUL is an extinct institution so it cannot be considered for any application.</t>
    </r>
  </si>
  <si>
    <r>
      <t>&gt;&gt; Não são admitidas candidaturas que tenham sido selecionadas para financiamento pela FCT ou por outras agências de financiamento</t>
    </r>
    <r>
      <rPr>
        <i/>
        <sz val="11"/>
        <color theme="4" tint="-0.249977111117893"/>
        <rFont val="Calibri"/>
        <family val="2"/>
        <scheme val="minor"/>
      </rPr>
      <t xml:space="preserve"> / Applications that have been selected for funding by FCT or other funding agencies will not be accepted.</t>
    </r>
    <r>
      <rPr>
        <sz val="11"/>
        <rFont val="Calibri"/>
        <family val="2"/>
        <scheme val="minor"/>
      </rPr>
      <t xml:space="preserve">
&gt;&gt; Não são admitidas candidaturas múltiplas do mesmo projeto </t>
    </r>
    <r>
      <rPr>
        <i/>
        <sz val="11"/>
        <color theme="4" tint="-0.249977111117893"/>
        <rFont val="Calibri"/>
        <family val="2"/>
        <scheme val="minor"/>
      </rPr>
      <t>/ Multiple applications for the same project will not be accepted</t>
    </r>
    <r>
      <rPr>
        <sz val="11"/>
        <rFont val="Calibri"/>
        <family val="2"/>
        <scheme val="minor"/>
      </rPr>
      <t>:
− No presente concurso</t>
    </r>
    <r>
      <rPr>
        <i/>
        <sz val="11"/>
        <color theme="4" tint="-0.249977111117893"/>
        <rFont val="Calibri"/>
        <family val="2"/>
        <scheme val="minor"/>
      </rPr>
      <t xml:space="preserve"> / In this call</t>
    </r>
    <r>
      <rPr>
        <sz val="11"/>
        <rFont val="Calibri"/>
        <family val="2"/>
        <scheme val="minor"/>
      </rPr>
      <t>.
− Em concursos distintos em que haja sobreposição temporal nos períodos de receção das candidaturas</t>
    </r>
    <r>
      <rPr>
        <i/>
        <sz val="11"/>
        <color theme="4" tint="-0.249977111117893"/>
        <rFont val="Calibri"/>
        <family val="2"/>
        <scheme val="minor"/>
      </rPr>
      <t xml:space="preserve"> / In separate calls where there is a time overlap in the periods for receiving applications</t>
    </r>
    <r>
      <rPr>
        <sz val="11"/>
        <rFont val="Calibri"/>
        <family val="2"/>
        <scheme val="minor"/>
      </rPr>
      <t xml:space="preserve">.
− No caso de candidaturas a concursos de âmbitos temáticos diferentes e que decorram em períodos de receção de candidaturas distintos, a recomendação de financiamento numa delas é condição de exclusão do processo de decisão das restantes </t>
    </r>
    <r>
      <rPr>
        <sz val="11"/>
        <color theme="4" tint="-0.249977111117893"/>
        <rFont val="Calibri"/>
        <family val="2"/>
        <scheme val="minor"/>
      </rPr>
      <t>/ In the case of applications for tenders with different thematic areas and which take place during different application reception periods, the recommendation for funding in one of them is a condition for exclusion from the decision process for the others</t>
    </r>
    <r>
      <rPr>
        <sz val="11"/>
        <rFont val="Calibri"/>
        <family val="2"/>
        <scheme val="minor"/>
      </rPr>
      <t xml:space="preserve">.
&gt;&gt; Candidaturas relacionadas, da mesma equipa, submetidas à FCT ou a outras agências de financiamento deverão ser declaradas em sede de candidatura / </t>
    </r>
    <r>
      <rPr>
        <i/>
        <sz val="11"/>
        <color theme="4" tint="-0.249977111117893"/>
        <rFont val="Calibri"/>
        <family val="2"/>
        <scheme val="minor"/>
      </rPr>
      <t>Related applications from the same team submitted to FCT or other funding agencies must be declared in the application form</t>
    </r>
    <r>
      <rPr>
        <sz val="11"/>
        <rFont val="Calibri"/>
        <family val="2"/>
        <scheme val="minor"/>
      </rPr>
      <t>.</t>
    </r>
  </si>
  <si>
    <r>
      <t xml:space="preserve">&gt;&gt; Apresentadas listas pré-definidas usadas na folha 1. General data
</t>
    </r>
    <r>
      <rPr>
        <i/>
        <sz val="11"/>
        <color theme="4" tint="-0.249977111117893"/>
        <rFont val="Calibri"/>
        <family val="2"/>
        <scheme val="minor"/>
      </rPr>
      <t>Presents predefined lists used in sheet 1. General data</t>
    </r>
  </si>
  <si>
    <r>
      <t xml:space="preserve">&gt;&gt; Dados da Instituição proponente e Lista de Instituições Colaborativas
</t>
    </r>
    <r>
      <rPr>
        <i/>
        <sz val="11"/>
        <color theme="4" tint="-0.249977111117893"/>
        <rFont val="Calibri"/>
        <family val="2"/>
        <scheme val="minor"/>
      </rPr>
      <t xml:space="preserve">Details of the Principal Contractor and list of collaborative institutions
</t>
    </r>
    <r>
      <rPr>
        <i/>
        <sz val="11"/>
        <rFont val="Calibri"/>
        <family val="2"/>
        <scheme val="minor"/>
      </rPr>
      <t xml:space="preserve">&gt;&gt; No presente concurso apenas é atribuído orçamento à instituição proponente.
</t>
    </r>
    <r>
      <rPr>
        <i/>
        <sz val="11"/>
        <color theme="4" tint="-0.249977111117893"/>
        <rFont val="Calibri"/>
        <family val="2"/>
        <scheme val="minor"/>
      </rPr>
      <t>Only the applicant institution is allocated a budget in this call.</t>
    </r>
  </si>
  <si>
    <r>
      <t xml:space="preserve">&gt;&gt; Apresentadas listas pré-definidas usadas na folha 2.Institutions
</t>
    </r>
    <r>
      <rPr>
        <i/>
        <sz val="11"/>
        <color theme="4" tint="-0.249977111117893"/>
        <rFont val="Calibri"/>
        <family val="2"/>
        <scheme val="minor"/>
      </rPr>
      <t>Presents predefined lists used in sheet 2.Institutions</t>
    </r>
  </si>
  <si>
    <r>
      <t xml:space="preserve">&gt;&gt; Apresentadas listas pré-definidas usadas na folha 4.Team - Contratos de trabalho.
</t>
    </r>
    <r>
      <rPr>
        <i/>
        <sz val="11"/>
        <color theme="4" tint="-0.249977111117893"/>
        <rFont val="Calibri"/>
        <family val="2"/>
        <scheme val="minor"/>
      </rPr>
      <t>Presents predefined lists used in sheet 4.Team - Employment Contracts.</t>
    </r>
  </si>
  <si>
    <r>
      <t xml:space="preserve">&gt;&gt; Apresentadas listas pré-definidas usadas na folha 4.Team - Contratos de de bolsa.
</t>
    </r>
    <r>
      <rPr>
        <i/>
        <sz val="11"/>
        <color theme="4" tint="-0.249977111117893"/>
        <rFont val="Calibri"/>
        <family val="2"/>
        <scheme val="minor"/>
      </rPr>
      <t>Presents predefined lists used in sheet 4.Team - Research Grants.</t>
    </r>
  </si>
  <si>
    <t>5.Equipments</t>
  </si>
  <si>
    <r>
      <t xml:space="preserve">&gt;&gt; A FCiências.ID usa o método das Quotas Degressivas na amortização dos equipamentos.
</t>
    </r>
    <r>
      <rPr>
        <i/>
        <sz val="11"/>
        <color theme="4" tint="-0.249977111117893"/>
        <rFont val="Calibri"/>
        <family val="2"/>
        <scheme val="minor"/>
      </rPr>
      <t>FCiências.ID follows the method of degressive quotas in equipment amortization.</t>
    </r>
  </si>
  <si>
    <r>
      <t xml:space="preserve">&gt;&gt; Após indicar valor, período de amortização (em anos) e o mês em que pretende adquirir o equipamento (exemplo: 1 = 1º mês do projeto) o formulário indica o valor das amortizações elegíveis e não elegíveis.
</t>
    </r>
    <r>
      <rPr>
        <sz val="11"/>
        <color theme="4" tint="-0.249977111117893"/>
        <rFont val="Calibri"/>
        <family val="2"/>
        <scheme val="minor"/>
      </rPr>
      <t>After indicating the value, amortization period (in years) and the month of acquisition  (e.g.: 1 = 1st month of the project), the amount of eligible and non eligible amortizations will be displayed.</t>
    </r>
  </si>
  <si>
    <r>
      <t xml:space="preserve">&gt;&gt; Disponibilizada tabela com lista de equipamentos e respetivos períodos de amortização, bem como alguns instrumentos/componentes que, sendo adquiridos isoladamente, não são considerados equipamentos.
</t>
    </r>
    <r>
      <rPr>
        <i/>
        <sz val="11"/>
        <color theme="4" tint="-0.249977111117893"/>
        <rFont val="Calibri"/>
        <family val="2"/>
        <scheme val="minor"/>
      </rPr>
      <t>A table containing a list of equipments and corresponding periods of amortization is available, as well as some instruments/components which when acquired separately are not considered equipments.</t>
    </r>
  </si>
  <si>
    <r>
      <t xml:space="preserve">&gt;&gt; Os equipamentos deverão ser adquiridos no início do projeto.
</t>
    </r>
    <r>
      <rPr>
        <i/>
        <sz val="11"/>
        <color theme="4" tint="-0.249977111117893"/>
        <rFont val="Calibri"/>
        <family val="2"/>
        <scheme val="minor"/>
      </rPr>
      <t>The equipments should be acquired in the beginning of the project.</t>
    </r>
  </si>
  <si>
    <r>
      <t xml:space="preserve">&gt;&gt; Preencher valores das rubricas de despesa direta por tarefa.
</t>
    </r>
    <r>
      <rPr>
        <i/>
        <sz val="11"/>
        <color theme="4" tint="-0.249977111117893"/>
        <rFont val="Calibri"/>
        <family val="2"/>
        <scheme val="minor"/>
      </rPr>
      <t xml:space="preserve">Fill in the values of the direct expenditure headings by task.
</t>
    </r>
    <r>
      <rPr>
        <sz val="11"/>
        <rFont val="Calibri"/>
        <family val="2"/>
        <scheme val="minor"/>
      </rPr>
      <t xml:space="preserve">&gt;&gt; Fornece o valor de "Financiamento solicitado para a tarefa" da secção Tarefas do formulário de candidatura.
</t>
    </r>
    <r>
      <rPr>
        <i/>
        <sz val="11"/>
        <color theme="4" tint="-0.249977111117893"/>
        <rFont val="Calibri"/>
        <family val="2"/>
        <scheme val="minor"/>
      </rPr>
      <t xml:space="preserve">Provides the value of ‘Amount requested for the task’ from the Tasks section of the application form.
</t>
    </r>
    <r>
      <rPr>
        <sz val="11"/>
        <rFont val="Calibri"/>
        <family val="2"/>
        <scheme val="minor"/>
      </rPr>
      <t>&gt;&gt; Obrigatório preenchimento da Justificação global dos custos da tarefa.</t>
    </r>
    <r>
      <rPr>
        <i/>
        <sz val="11"/>
        <color theme="4" tint="-0.249977111117893"/>
        <rFont val="Calibri"/>
        <family val="2"/>
        <scheme val="minor"/>
      </rPr>
      <t xml:space="preserve">
It is mandatory to fill in the overall cost justification for the task.
</t>
    </r>
  </si>
  <si>
    <r>
      <t xml:space="preserve">&gt;&gt; </t>
    </r>
    <r>
      <rPr>
        <b/>
        <sz val="11"/>
        <rFont val="Calibri"/>
        <family val="2"/>
        <scheme val="minor"/>
      </rPr>
      <t>Recursos Humanos</t>
    </r>
    <r>
      <rPr>
        <sz val="11"/>
        <rFont val="Calibri"/>
        <family val="2"/>
        <scheme val="minor"/>
      </rPr>
      <t xml:space="preserve"> (RH) - preenchido automaticamente a partir dos dados preenchidos na folha 4.Team
</t>
    </r>
    <r>
      <rPr>
        <b/>
        <i/>
        <sz val="11"/>
        <color theme="4" tint="-0.249977111117893"/>
        <rFont val="Calibri"/>
        <family val="2"/>
        <scheme val="minor"/>
      </rPr>
      <t>Human Resources</t>
    </r>
    <r>
      <rPr>
        <i/>
        <sz val="11"/>
        <color theme="4" tint="-0.249977111117893"/>
        <rFont val="Calibri"/>
        <family val="2"/>
        <scheme val="minor"/>
      </rPr>
      <t xml:space="preserve"> (RH) - filled in automatically from the data filled in on sheet 4.Team</t>
    </r>
  </si>
  <si>
    <r>
      <t xml:space="preserve">&gt;&gt; </t>
    </r>
    <r>
      <rPr>
        <b/>
        <sz val="11"/>
        <rFont val="Calibri"/>
        <family val="2"/>
        <scheme val="minor"/>
      </rPr>
      <t>Instrumentos e equipamento científico e técnico / equipamentos</t>
    </r>
    <r>
      <rPr>
        <sz val="11"/>
        <rFont val="Calibri"/>
        <family val="2"/>
        <scheme val="minor"/>
      </rPr>
      <t xml:space="preserve"> (E) - preenchido automaticamente a partir dos dados preenchidos na folha 5.Equip.
</t>
    </r>
    <r>
      <rPr>
        <b/>
        <i/>
        <sz val="11"/>
        <color theme="4" tint="-0.249977111117893"/>
        <rFont val="Calibri"/>
        <family val="2"/>
        <scheme val="minor"/>
      </rPr>
      <t>Scientific and technical instruments and equipment</t>
    </r>
    <r>
      <rPr>
        <i/>
        <sz val="11"/>
        <color theme="4" tint="-0.249977111117893"/>
        <rFont val="Calibri"/>
        <family val="2"/>
        <scheme val="minor"/>
      </rPr>
      <t xml:space="preserve"> (E) - filled in automatically from the data filled in on sheet 5.Equip.</t>
    </r>
  </si>
  <si>
    <r>
      <t xml:space="preserve">&gt;&gt; </t>
    </r>
    <r>
      <rPr>
        <b/>
        <sz val="11"/>
        <rFont val="Calibri"/>
        <family val="2"/>
        <scheme val="minor"/>
      </rPr>
      <t>Adaptação  de  edifícios  e  instalações</t>
    </r>
    <r>
      <rPr>
        <sz val="11"/>
        <rFont val="Calibri"/>
        <family val="2"/>
        <scheme val="minor"/>
      </rPr>
      <t xml:space="preserve"> (AE) quando  imprescindíveis  à  realização  do  projeto nomeadamente por questões ambientais e de segurança, limitadas a um máximo de 10% das despesas elegíveis totais do projeto.
</t>
    </r>
    <r>
      <rPr>
        <b/>
        <i/>
        <sz val="11"/>
        <color theme="4" tint="-0.249977111117893"/>
        <rFont val="Calibri"/>
        <family val="2"/>
        <scheme val="minor"/>
      </rPr>
      <t>Adaptation of buildings and facilities</t>
    </r>
    <r>
      <rPr>
        <i/>
        <sz val="11"/>
        <color theme="4" tint="-0.249977111117893"/>
        <rFont val="Calibri"/>
        <family val="2"/>
        <scheme val="minor"/>
      </rPr>
      <t xml:space="preserve"> (AE) - Adaptation of buildings and facilities when indispensable to the project's execution for environmental and safety reasons, limited to a maximum of 10% of the project's total eligible expenses.</t>
    </r>
  </si>
  <si>
    <r>
      <t xml:space="preserve">&gt;&gt; Permite obter o orçamento por rubrica e ano civil.
</t>
    </r>
    <r>
      <rPr>
        <i/>
        <sz val="11"/>
        <color theme="4" tint="-0.249977111117893"/>
        <rFont val="Calibri"/>
        <family val="2"/>
        <scheme val="minor"/>
      </rPr>
      <t>Shows the budget by heading and calendar year.</t>
    </r>
  </si>
  <si>
    <t>&gt;&gt; Tabela de Custos Não elegíveis decorrentes dos contratos de trabalho (Tabela 4.2 da Folha 4) e amortizações que decorrem foram do período de elegibilidade do projeto (Folha 5.Equip.)
Table of non-eligible Costs arising from employment contracts (Table 4.2 on Sheet 4) and amortizations occurring outside the project's eligibility period (Sheet 5.Equip.)</t>
  </si>
  <si>
    <r>
      <t xml:space="preserve">&gt;&gt; Custos indiretos - Encargos Gerais calculados com base em custos simplificados, assentes na aplicação da taxa fixa de 25% dos custos elegíveis diretos, com exclusão da Subcontratação (cálculo automático).
</t>
    </r>
    <r>
      <rPr>
        <i/>
        <sz val="11"/>
        <color theme="4" tint="-0.249977111117893"/>
        <rFont val="Calibri"/>
        <family val="2"/>
        <scheme val="minor"/>
      </rPr>
      <t xml:space="preserve">Indirect Costs - Overheads (OH) based on simplified costs, with a fixed rate of 25% of the Eligible direct costs, except subcontracts (autofill). </t>
    </r>
  </si>
  <si>
    <r>
      <t xml:space="preserve">&gt;&gt; A FCiências.ID disponibiliza 5% de Encargos Gerais para suporte de encargos não elegíveis do projeto, tais como, encargos não elegíveis associados aos contratos de trabalho e amortizações de equipamentos não suportadas pelo projeto.
</t>
    </r>
    <r>
      <rPr>
        <i/>
        <sz val="11"/>
        <color theme="4" tint="-0.249977111117893"/>
        <rFont val="Calibri"/>
        <family val="2"/>
        <scheme val="minor"/>
      </rPr>
      <t xml:space="preserve">FCiências.ID provides 5% of the Overheads to support non eligible costs of the project, such as those costs associated with employment contracts and amortizations not supported by the project. </t>
    </r>
  </si>
  <si>
    <r>
      <t xml:space="preserve">É da responsabilidade do IR, Co-IR e restantes membros da equipa informarem as respetivas instituições de que fazem parte deste consórcio.
</t>
    </r>
    <r>
      <rPr>
        <i/>
        <sz val="11"/>
        <color theme="4" tint="-0.249977111117893"/>
        <rFont val="Calibri"/>
        <family val="2"/>
        <scheme val="minor"/>
      </rPr>
      <t>It is the sole responsibility of the PI, Co-PI and other team members to inform their institutions that they are part of this consortium.</t>
    </r>
  </si>
  <si>
    <r>
      <t xml:space="preserve">INFORMATIVO PARA PROJETOS EM CONSÓRCIO 
</t>
    </r>
    <r>
      <rPr>
        <sz val="11"/>
        <color theme="1"/>
        <rFont val="Calibri"/>
        <family val="2"/>
        <scheme val="minor"/>
      </rPr>
      <t>/</t>
    </r>
    <r>
      <rPr>
        <b/>
        <u/>
        <sz val="11"/>
        <color theme="1"/>
        <rFont val="Calibri"/>
        <family val="2"/>
        <scheme val="minor"/>
      </rPr>
      <t xml:space="preserve">
</t>
    </r>
    <r>
      <rPr>
        <b/>
        <u/>
        <sz val="11"/>
        <color theme="4" tint="-0.249977111117893"/>
        <rFont val="Calibri"/>
        <family val="2"/>
        <scheme val="minor"/>
      </rPr>
      <t>NOTICE FOR CONSORTIUM PROJECTS</t>
    </r>
  </si>
  <si>
    <r>
      <t xml:space="preserve">When acting as a Principal Contractor, FCiências.ID will only sign its Declaration of Commitment if the PI declares that all Participating and/or Collaborative Institutions have been duly informed of their participation in this application. In order to do so, when sending the Application Support File to FCiências.ID for budget validation you must insert the following text in the body of the email:
</t>
    </r>
    <r>
      <rPr>
        <b/>
        <i/>
        <sz val="11"/>
        <color theme="4" tint="-0.249977111117893"/>
        <rFont val="Calibri"/>
        <family val="2"/>
        <scheme val="minor"/>
      </rPr>
      <t>As the PI of the application «FCT reference», I declare that all the top managers of the Participating and/or Collaborative Institutions, or someone delegated by them, have been duly informed of the participation of their institution in this application.</t>
    </r>
  </si>
  <si>
    <r>
      <t xml:space="preserve">Concurso para Projetos de Investigação de caráter Exploratório em Todos os Domínios Científicos 2024
</t>
    </r>
    <r>
      <rPr>
        <sz val="14"/>
        <color theme="4" tint="-0.249977111117893"/>
        <rFont val="Calibri"/>
        <family val="2"/>
        <scheme val="minor"/>
      </rPr>
      <t xml:space="preserve">Call for Exploratory Research Projects in all Scientific Domains 2024
</t>
    </r>
    <r>
      <rPr>
        <b/>
        <sz val="14"/>
        <color theme="1"/>
        <rFont val="Calibri"/>
        <family val="2"/>
        <scheme val="minor"/>
      </rPr>
      <t xml:space="preserve">PeX 2024
</t>
    </r>
    <r>
      <rPr>
        <sz val="14"/>
        <color indexed="8"/>
        <rFont val="Calibri"/>
        <family val="2"/>
      </rPr>
      <t>19/12/2024 — 25/02/2025</t>
    </r>
  </si>
  <si>
    <t>FCGulbenkian</t>
  </si>
  <si>
    <t>3.1 - TASKS</t>
  </si>
  <si>
    <t>Task denomination*</t>
  </si>
  <si>
    <t>Task 1</t>
  </si>
  <si>
    <t>Task 2</t>
  </si>
  <si>
    <t>Task 3</t>
  </si>
  <si>
    <t>Task 4</t>
  </si>
  <si>
    <t>Task 5</t>
  </si>
  <si>
    <t>Task 6</t>
  </si>
  <si>
    <t>Task 7</t>
  </si>
  <si>
    <t>Task 8</t>
  </si>
  <si>
    <t>Task 9</t>
  </si>
  <si>
    <t>Task 10</t>
  </si>
  <si>
    <t>Task 11</t>
  </si>
  <si>
    <t>Task 12</t>
  </si>
  <si>
    <t>Task 13</t>
  </si>
  <si>
    <t>Task 14</t>
  </si>
  <si>
    <t>Task 15</t>
  </si>
  <si>
    <t>Task 16</t>
  </si>
  <si>
    <t>Task 17</t>
  </si>
  <si>
    <t>Task 18</t>
  </si>
  <si>
    <t>Task 19</t>
  </si>
  <si>
    <t>Task 20</t>
  </si>
  <si>
    <t xml:space="preserve">Cost Estimate	</t>
  </si>
  <si>
    <t xml:space="preserve">Eligible	</t>
  </si>
  <si>
    <t xml:space="preserve">Non-eligible	</t>
  </si>
  <si>
    <t>Control</t>
  </si>
  <si>
    <t>Non-eligible</t>
  </si>
  <si>
    <t>Charge non-eligible costs to other fundings</t>
  </si>
  <si>
    <t>Other fundings</t>
  </si>
  <si>
    <t>EGIR - PI Indirect Costs</t>
  </si>
  <si>
    <t>Task TOTAL</t>
  </si>
  <si>
    <t>5.2. TABLE OF EQUIPMENTS AND AMORTIZATION PERIOD</t>
  </si>
  <si>
    <t>Data de inicio do projeto (data 1):</t>
  </si>
  <si>
    <t>Data de inicio do projeto (data 2):</t>
  </si>
  <si>
    <t>Start month*</t>
  </si>
  <si>
    <r>
      <rPr>
        <i/>
        <sz val="11"/>
        <color theme="4" tint="-0.249977111117893"/>
        <rFont val="Calibri"/>
        <family val="2"/>
        <scheme val="minor"/>
      </rPr>
      <t>FCiências.ID is a highly experienced Non-Profit Private Association, initiative of the Higher Education institution CIÊNCIAS and 6 private companies, working in supporting and potentiating Research and Development activities of its associates. It legally represents 12 CIÊNCIAS’s research centers, covering all fields of Sciences. CIÊNCIAS hosts these centers, providing the scientific framework and logistic support to research activities.</t>
    </r>
    <r>
      <rPr>
        <sz val="11"/>
        <color theme="1"/>
        <rFont val="Calibri"/>
        <family val="2"/>
        <scheme val="minor"/>
      </rPr>
      <t xml:space="preserve">
</t>
    </r>
    <r>
      <rPr>
        <sz val="11"/>
        <color rgb="FFFF0000"/>
        <rFont val="Calibri"/>
        <family val="2"/>
        <scheme val="minor"/>
      </rPr>
      <t xml:space="preserve">
[Insert description of R&amp;D units - text provided by R&amp;D units (we suggest 500 characters, including spaces]
[Insert free text to be filled in by the Principal Investigator with "skills and contributions to the development of the project"]</t>
    </r>
  </si>
  <si>
    <t>FILL IN BY FCIENCES.ID</t>
  </si>
  <si>
    <t>VALORES E BOLSAS*</t>
  </si>
  <si>
    <t>* Estimativas de valores</t>
  </si>
  <si>
    <t>Note: Collaborative Institutions are not funded.</t>
  </si>
  <si>
    <t>4.1 - Research Team (Principal investigator and Other Team Members)</t>
  </si>
  <si>
    <t>Research Team hiring</t>
  </si>
  <si>
    <t>4.2 - FCiências.ID Employment Contracts</t>
  </si>
  <si>
    <t>4.3 - FCiências.ID Research Grants</t>
  </si>
  <si>
    <t>P*M</t>
  </si>
  <si>
    <t>BII - 651,12€/Mês</t>
  </si>
  <si>
    <t>BI - 1040,98€/Mês</t>
  </si>
  <si>
    <t>BI - 1309,64€/Mês</t>
  </si>
  <si>
    <t>BIPD - 1851€/Mês</t>
  </si>
  <si>
    <r>
      <t xml:space="preserve">&gt;&gt; Preencher a lista de tarefas do projeto. Dados a inserir </t>
    </r>
    <r>
      <rPr>
        <i/>
        <sz val="11"/>
        <color theme="4" tint="-0.249977111117893"/>
        <rFont val="Calibri"/>
        <family val="2"/>
        <scheme val="minor"/>
      </rPr>
      <t>/ Fill in the project`s task list. Data to enter</t>
    </r>
    <r>
      <rPr>
        <sz val="11"/>
        <rFont val="Calibri"/>
        <family val="2"/>
        <scheme val="minor"/>
      </rPr>
      <t>: 
    &gt; Designação da tarefa</t>
    </r>
    <r>
      <rPr>
        <sz val="11"/>
        <color theme="4" tint="-0.249977111117893"/>
        <rFont val="Calibri"/>
        <family val="2"/>
        <scheme val="minor"/>
      </rPr>
      <t xml:space="preserve"> / Task denomination</t>
    </r>
    <r>
      <rPr>
        <sz val="11"/>
        <rFont val="Calibri"/>
        <family val="2"/>
        <scheme val="minor"/>
      </rPr>
      <t xml:space="preserve">
    &gt; Data de ínicio</t>
    </r>
    <r>
      <rPr>
        <i/>
        <sz val="11"/>
        <color theme="4" tint="-0.249977111117893"/>
        <rFont val="Calibri"/>
        <family val="2"/>
        <scheme val="minor"/>
      </rPr>
      <t xml:space="preserve"> / Start date</t>
    </r>
    <r>
      <rPr>
        <sz val="11"/>
        <rFont val="Calibri"/>
        <family val="2"/>
        <scheme val="minor"/>
      </rPr>
      <t xml:space="preserve">
    &gt; Duração em meses </t>
    </r>
    <r>
      <rPr>
        <i/>
        <sz val="11"/>
        <color theme="4" tint="-0.249977111117893"/>
        <rFont val="Calibri"/>
        <family val="2"/>
        <scheme val="minor"/>
      </rPr>
      <t>/ Duration in months</t>
    </r>
    <r>
      <rPr>
        <sz val="11"/>
        <rFont val="Calibri"/>
        <family val="2"/>
        <scheme val="minor"/>
      </rPr>
      <t xml:space="preserve">
É apresentada uma estimativa de Pessoa*mês máximo que cada membro da equipa pode dedicar a cada tarefa</t>
    </r>
    <r>
      <rPr>
        <i/>
        <sz val="11"/>
        <color theme="4" tint="-0.249977111117893"/>
        <rFont val="Calibri"/>
        <family val="2"/>
        <scheme val="minor"/>
      </rPr>
      <t xml:space="preserve"> / An estimate of the maximum number of Person*month that each team member can dedicate to each task is displayed.</t>
    </r>
  </si>
  <si>
    <r>
      <t xml:space="preserve">&gt;&gt; Distribuir por tarefas; isto permitirá calcular valor de Equipamentos por tarefa (folha 6. Task-Budget) </t>
    </r>
    <r>
      <rPr>
        <i/>
        <sz val="11"/>
        <color theme="4" tint="-0.249977111117893"/>
        <rFont val="Calibri"/>
        <family val="2"/>
        <scheme val="minor"/>
      </rPr>
      <t>/ Distribute by task; this will allow you to calculate Equipment value by task (sheet 6. Task-Budget).</t>
    </r>
  </si>
  <si>
    <r>
      <t xml:space="preserve">4.1 - Equipa de Investigação (Investigador Principal e outros Membros da Equipa ) / </t>
    </r>
    <r>
      <rPr>
        <i/>
        <sz val="11"/>
        <color theme="4" tint="-0.249977111117893"/>
        <rFont val="Calibri"/>
        <family val="2"/>
        <scheme val="minor"/>
      </rPr>
      <t>Research team (Principal investigator and Other Team Members)</t>
    </r>
    <r>
      <rPr>
        <sz val="11"/>
        <rFont val="Calibri"/>
        <family val="2"/>
        <scheme val="minor"/>
      </rPr>
      <t xml:space="preserve">
Após preenchimento dos dados solicitados é apresentada uma estimativa de Pessoa*mês que o membro vai dedicar à equipa. Necessário distribuir as Pessoa*mês pelas várias tarefas do projeto / </t>
    </r>
    <r>
      <rPr>
        <i/>
        <sz val="11"/>
        <color theme="4" tint="-0.249977111117893"/>
        <rFont val="Calibri"/>
        <family val="2"/>
        <scheme val="minor"/>
      </rPr>
      <t>After filling in the requested data, an estimate of the Person*month that the member will dedicate to the team is presented. The Person*month need to be distributed among the project's various tasks.</t>
    </r>
    <r>
      <rPr>
        <sz val="11"/>
        <rFont val="Calibri"/>
        <family val="2"/>
        <scheme val="minor"/>
      </rPr>
      <t xml:space="preserve">
4.2 - Contratos de Trabalho / </t>
    </r>
    <r>
      <rPr>
        <i/>
        <sz val="11"/>
        <color theme="4" tint="-0.249977111117893"/>
        <rFont val="Calibri"/>
        <family val="2"/>
        <scheme val="minor"/>
      </rPr>
      <t>Employment Contracts</t>
    </r>
    <r>
      <rPr>
        <sz val="11"/>
        <rFont val="Calibri"/>
        <family val="2"/>
        <scheme val="minor"/>
      </rPr>
      <t xml:space="preserve">
Para indicar contratos de trabalho pretendidos / </t>
    </r>
    <r>
      <rPr>
        <i/>
        <sz val="11"/>
        <color theme="4" tint="-0.249977111117893"/>
        <rFont val="Calibri"/>
        <family val="2"/>
        <scheme val="minor"/>
      </rPr>
      <t>To indicate desired employment contracts.</t>
    </r>
    <r>
      <rPr>
        <sz val="11"/>
        <rFont val="Calibri"/>
        <family val="2"/>
        <scheme val="minor"/>
      </rPr>
      <t xml:space="preserve">
Fornecida estimativa de custos elegíveis e não elegíveis / </t>
    </r>
    <r>
      <rPr>
        <i/>
        <sz val="11"/>
        <color theme="4" tint="-0.249977111117893"/>
        <rFont val="Calibri"/>
        <family val="2"/>
        <scheme val="minor"/>
      </rPr>
      <t>Estimate of eligible and non-eligible costs provided.</t>
    </r>
    <r>
      <rPr>
        <sz val="11"/>
        <rFont val="Calibri"/>
        <family val="2"/>
        <scheme val="minor"/>
      </rPr>
      <t xml:space="preserve">
Distribuir Pessoa*mês por tarefas; isto permitirá calcular valor de RH por tarefa (folha 6. Task-Budget) / </t>
    </r>
    <r>
      <rPr>
        <i/>
        <sz val="11"/>
        <color theme="4" tint="-0.249977111117893"/>
        <rFont val="Calibri"/>
        <family val="2"/>
        <scheme val="minor"/>
      </rPr>
      <t xml:space="preserve">Distribute Person*month by task; this will allow you to calculate RH value by task (sheet 6. Task-Budget). </t>
    </r>
    <r>
      <rPr>
        <sz val="11"/>
        <rFont val="Calibri"/>
        <family val="2"/>
        <scheme val="minor"/>
      </rPr>
      <t xml:space="preserve">
Neste concurso não é obrigatório a celebração de contratos de trabalho /</t>
    </r>
    <r>
      <rPr>
        <i/>
        <sz val="11"/>
        <color theme="4" tint="-0.249977111117893"/>
        <rFont val="Calibri"/>
        <family val="2"/>
        <scheme val="minor"/>
      </rPr>
      <t xml:space="preserve"> In this call the celebration of employment contracts with PhD-holder Researchers is not mandatory.</t>
    </r>
    <r>
      <rPr>
        <sz val="11"/>
        <rFont val="Calibri"/>
        <family val="2"/>
        <scheme val="minor"/>
      </rPr>
      <t xml:space="preserve">
4.3 - Bolsas de Investigação /</t>
    </r>
    <r>
      <rPr>
        <i/>
        <sz val="11"/>
        <color theme="4" tint="-0.249977111117893"/>
        <rFont val="Calibri"/>
        <family val="2"/>
        <scheme val="minor"/>
      </rPr>
      <t xml:space="preserve"> Research Grants</t>
    </r>
    <r>
      <rPr>
        <sz val="11"/>
        <rFont val="Calibri"/>
        <family val="2"/>
        <scheme val="minor"/>
      </rPr>
      <t xml:space="preserve">
Para preenchimento dos contratos de bolsa a celebrar através da FCiências.ID na folha 4.Equipa - Tabela 4.2. Os valores apresentados são indicativos e não vinculativos. / </t>
    </r>
    <r>
      <rPr>
        <i/>
        <sz val="11"/>
        <color theme="4" tint="-0.249977111117893"/>
        <rFont val="Calibri"/>
        <family val="2"/>
        <scheme val="minor"/>
      </rPr>
      <t>To fill in the Research Grants through FCiências.ID. The values presented are merely indicative and not binding.</t>
    </r>
    <r>
      <rPr>
        <sz val="11"/>
        <rFont val="Calibri"/>
        <family val="2"/>
        <scheme val="minor"/>
      </rPr>
      <t xml:space="preserve">
Fornecida estimativa de custos elegíveis e não elegíveis / </t>
    </r>
    <r>
      <rPr>
        <i/>
        <sz val="11"/>
        <color theme="4" tint="-0.249977111117893"/>
        <rFont val="Calibri"/>
        <family val="2"/>
        <scheme val="minor"/>
      </rPr>
      <t>Estimate of eligible and non-eligible costs provided.</t>
    </r>
    <r>
      <rPr>
        <sz val="11"/>
        <rFont val="Calibri"/>
        <family val="2"/>
        <scheme val="minor"/>
      </rPr>
      <t xml:space="preserve">
Distribuir Pessoa*mês por tarefas; isto permitirá calcular valor de RH por tarefa (folha 6. Task-Budget) /</t>
    </r>
    <r>
      <rPr>
        <i/>
        <sz val="11"/>
        <color theme="4" tint="-0.249977111117893"/>
        <rFont val="Calibri"/>
        <family val="2"/>
        <scheme val="minor"/>
      </rPr>
      <t xml:space="preserve"> Distribute Person*month by task; this will allow you to calculate RH costs by task (sheet 6. Task-Budget). </t>
    </r>
  </si>
  <si>
    <t>Alert: Person*month sum differs from the value indicated in column I</t>
  </si>
  <si>
    <r>
      <t>TASK LIST</t>
    </r>
    <r>
      <rPr>
        <sz val="10"/>
        <color theme="1"/>
        <rFont val="Calibri"/>
        <family val="2"/>
        <scheme val="minor"/>
      </rPr>
      <t xml:space="preserve"> [Distribute Person*month from column I to the various tasks]</t>
    </r>
  </si>
  <si>
    <t>Call Pex_2024_Lump_Sum
V6</t>
  </si>
  <si>
    <t xml:space="preserve">Project reference* </t>
  </si>
  <si>
    <t>Maximum requested funding:</t>
  </si>
  <si>
    <t>BUDGET CONTROL TABLE</t>
  </si>
  <si>
    <t>Expense Category*</t>
  </si>
  <si>
    <t>Value</t>
  </si>
  <si>
    <t>Description</t>
  </si>
  <si>
    <t>Expense Category</t>
  </si>
  <si>
    <t>Tabela de Erros</t>
  </si>
  <si>
    <t>Valor Máximo do programa:</t>
  </si>
  <si>
    <t xml:space="preserve">Valor Máximo de AE: </t>
  </si>
  <si>
    <t>ERROR! Exceeds 10% of budget</t>
  </si>
  <si>
    <t>FCID</t>
  </si>
  <si>
    <t>T</t>
  </si>
  <si>
    <t>OH</t>
  </si>
  <si>
    <t>ERRO! Excede 10% do orçamento</t>
  </si>
  <si>
    <t>Direct Expense available:</t>
  </si>
  <si>
    <t>Note: impute in DPD charging costs for presenting papers at conferences</t>
  </si>
  <si>
    <t>Note: Impute in AQ? SC needs validation from FCiência.ID</t>
  </si>
  <si>
    <t>Note: Limited to a maximum of 10% of the total eligible project expenses</t>
  </si>
  <si>
    <t>Note: Use only to record the costs of human resources with permanent contracts; indicates the name of the team member</t>
  </si>
  <si>
    <t>EGIR: Estimated value:</t>
  </si>
  <si>
    <t>Balance:</t>
  </si>
  <si>
    <t>EGIR: Estimated costs:</t>
  </si>
  <si>
    <t>Duração máxima:</t>
  </si>
  <si>
    <t>CEMS.UL</t>
  </si>
  <si>
    <t>CEMS.UL | Center for Mathematical Studies at Ciências Ulisboa</t>
  </si>
  <si>
    <t xml:space="preserve">DBA </t>
  </si>
  <si>
    <t>DBV</t>
  </si>
  <si>
    <t>DEGGE</t>
  </si>
  <si>
    <t>DEIO</t>
  </si>
  <si>
    <t>DF</t>
  </si>
  <si>
    <t>DG</t>
  </si>
  <si>
    <t>DHFC</t>
  </si>
  <si>
    <t>DI</t>
  </si>
  <si>
    <t>DM</t>
  </si>
  <si>
    <t>DQB</t>
  </si>
  <si>
    <t>Não aplicável</t>
  </si>
  <si>
    <t>Departamentos</t>
  </si>
  <si>
    <t>The maximum duration of the projects is 36 months.</t>
  </si>
  <si>
    <t>Institution description and its competencies for the development of the project:</t>
  </si>
  <si>
    <t xml:space="preserve">Participante (P) </t>
  </si>
  <si>
    <t>Duração Máxima Contrato</t>
  </si>
  <si>
    <t>Total PMs</t>
  </si>
  <si>
    <r>
      <t>2.2.Participating institutions and Collaborative Institutions</t>
    </r>
    <r>
      <rPr>
        <sz val="8"/>
        <color theme="1"/>
        <rFont val="Calibri"/>
        <family val="2"/>
        <scheme val="minor"/>
      </rPr>
      <t xml:space="preserve"> [Collaborative Institutions are not funded]</t>
    </r>
  </si>
  <si>
    <t>TOTAL BUDGET:</t>
  </si>
  <si>
    <t>AVAILABLE BUDGET:</t>
  </si>
  <si>
    <t>TASK CONTROL</t>
  </si>
  <si>
    <t>Mímina</t>
  </si>
  <si>
    <t>Máxima</t>
  </si>
  <si>
    <t>DURAÇÃO DA BOLSA (meses)</t>
  </si>
  <si>
    <t>Another national organization</t>
  </si>
  <si>
    <t>foreign entity</t>
  </si>
  <si>
    <t>CEEC Ind</t>
  </si>
  <si>
    <t>CEEC Institucional</t>
  </si>
  <si>
    <t>FCT Tenure</t>
  </si>
  <si>
    <t>Permanent Contract</t>
  </si>
  <si>
    <t>Non Permanent Contract</t>
  </si>
  <si>
    <t>Another National Organization</t>
  </si>
  <si>
    <t>Acrónimo Departamento</t>
  </si>
  <si>
    <t>x</t>
  </si>
  <si>
    <t>3.2 - Deliverables and delivery dates</t>
  </si>
  <si>
    <t>5.1. List of Equipments to be acquired by FCiências.ID</t>
  </si>
  <si>
    <t>6.1 - Other Direct Expense categories (DD) and Human Resources (RH) costs associated with the team members indicated on sheet 2 and not provided on sheets 3 and 4</t>
  </si>
  <si>
    <t>6.3 - BUDGET BY EXPENSE CATEGORY AND INSTITUTION</t>
  </si>
  <si>
    <t>AVAILABLE DD BUDGET:</t>
  </si>
  <si>
    <t>6.2 - BUDGET BY TASK AND INSTITUTION:</t>
  </si>
  <si>
    <t>6.3 - BUDGET BY EXPENSE CATEGORY AND INSTITUTION:</t>
  </si>
  <si>
    <t>DIFFERENCE:</t>
  </si>
  <si>
    <t>EGIR*: Estimated value:</t>
  </si>
  <si>
    <t>*Only for the FCiências.ID budget</t>
  </si>
  <si>
    <t>Alert: Failing to complete some expense category or institutions on some expenses</t>
  </si>
  <si>
    <t>Alert: Failing to complete some tasks or institutions on some expenses</t>
  </si>
  <si>
    <t>Alert: It exceeded the maximum budget allowed for this call</t>
  </si>
  <si>
    <t>Alert: It exceeded the maximum of non-eligible costs allowed for this budget</t>
  </si>
  <si>
    <t>Task Code</t>
  </si>
  <si>
    <r>
      <t>6.2 - BUDGET BY TASK AND INSTITUTION</t>
    </r>
    <r>
      <rPr>
        <sz val="11"/>
        <color theme="5" tint="-0.249977111117893"/>
        <rFont val="Calibri"/>
        <family val="2"/>
        <scheme val="minor"/>
      </rPr>
      <t xml:space="preserve"> [Includes overheads]</t>
    </r>
  </si>
  <si>
    <t>Estimated cost per year</t>
  </si>
  <si>
    <t>Fciências.ID:</t>
  </si>
  <si>
    <t>CONCURSO:</t>
  </si>
  <si>
    <t>DB</t>
  </si>
  <si>
    <t>DCTE</t>
  </si>
  <si>
    <t>DCM</t>
  </si>
  <si>
    <t xml:space="preserve">DHFC </t>
  </si>
  <si>
    <t>DB - Departamento de Biologia</t>
  </si>
  <si>
    <t>DCTE - Departamento de Ciências da Terra e Energia</t>
  </si>
  <si>
    <t>DCM - Departamento de Ciências Matemáticas</t>
  </si>
  <si>
    <t>Unidade Associada</t>
  </si>
  <si>
    <t>CE3C</t>
  </si>
  <si>
    <t xml:space="preserve">CEAUL </t>
  </si>
  <si>
    <t>CEMS</t>
  </si>
  <si>
    <t xml:space="preserve">CIUHCT </t>
  </si>
  <si>
    <t xml:space="preserve">CQE </t>
  </si>
  <si>
    <t xml:space="preserve">IDL </t>
  </si>
  <si>
    <t>LASIGE</t>
  </si>
  <si>
    <t xml:space="preserve">BioISI - Biosystems &amp; Integrative Sciences Institute </t>
  </si>
  <si>
    <t>CE3C - Centre for Ecology, Evolution and Environmental Changes</t>
  </si>
  <si>
    <t>CEAUL - Centro de Estatística e Aplicações da Faculdade de Ciências da Universidade de Lisboa</t>
  </si>
  <si>
    <t>CEMS.UL - Center for Mathematical Studies at Ciências Ulisboa</t>
  </si>
  <si>
    <t xml:space="preserve">CFTC - Centro de Física Teórica e Computacional da Universidade de Lisboa </t>
  </si>
  <si>
    <t>CIUHCT - Centro Interuniversitário de História das Ciências e da Tecnologia</t>
  </si>
  <si>
    <t xml:space="preserve">CQE - Centro de Química Estrutural </t>
  </si>
  <si>
    <t xml:space="preserve">IA - Institute of Astrophysics and Space Sciences </t>
  </si>
  <si>
    <t>IBEB - Instituto de Biofísica e Engenharia Biomédica</t>
  </si>
  <si>
    <t>IDL - Instituto Dom Luís</t>
  </si>
  <si>
    <t>LASIGE - Laboratório de Sistemas Informáticos de Grande Escala</t>
  </si>
  <si>
    <t xml:space="preserve">MARE - Centro de Ciências do Mar e do Ambiente </t>
  </si>
  <si>
    <t>Unidade Associada2</t>
  </si>
  <si>
    <t>Projeto de Investigação Nacional - Não FCT</t>
  </si>
  <si>
    <t>Is FCiências.ID the leader of the consortium?</t>
  </si>
  <si>
    <r>
      <t xml:space="preserve">Possibilidade de prorrogação do projeto </t>
    </r>
    <r>
      <rPr>
        <sz val="8"/>
        <color theme="1"/>
        <rFont val="Calibri"/>
        <family val="2"/>
        <scheme val="minor"/>
      </rPr>
      <t>[Meses]:</t>
    </r>
  </si>
  <si>
    <t>7.4.0.0.0 - Cooperação Transnacional</t>
  </si>
  <si>
    <t>VB TOTAL</t>
  </si>
  <si>
    <t>VB MENSAL</t>
  </si>
  <si>
    <t>IC&amp;DT</t>
  </si>
  <si>
    <t>Pex</t>
  </si>
  <si>
    <t>PTDC 2025</t>
  </si>
  <si>
    <t>e.g. 2025.0001.PTDC</t>
  </si>
  <si>
    <t>Ficheiro Apoio_LUMP SUM_V2025.12.15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</si>
</sst>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164" formatCode="_-* #,##0.00\ _€_-;\-* #,##0.00\ _€_-;_-* &quot;-&quot;??\ _€_-;_-@_-"/>
    <numFmt numFmtId="165" formatCode="#,##0.00_ ;[Red]\-#,##0.00\ "/>
    <numFmt numFmtId="166" formatCode="_-* #,##0.00\ [$€-816]_-;\-* #,##0.00\ [$€-816]_-;_-* &quot;-&quot;??\ [$€-816]_-;_-@_-"/>
    <numFmt numFmtId="167" formatCode="0_ ;\-0\ "/>
    <numFmt numFmtId="168" formatCode="#,##0.00\ &quot;€&quot;"/>
    <numFmt numFmtId="169" formatCode="#,##0.0_ ;[Red]\-#,##0.0\ "/>
    <numFmt numFmtId="170" formatCode="_-* #,##0.000\ &quot;€&quot;_-;\-* #,##0.000\ &quot;€&quot;_-;_-* &quot;-&quot;???\ &quot;€&quot;_-;_-@_-"/>
  </numFmts>
  <fonts count="109"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sz val="9"/>
      <color theme="1"/>
      <name val="Calibri"/>
      <family val="2"/>
      <scheme val="minor"/>
    </font>
    <font>
      <sz val="8"/>
      <color theme="1"/>
      <name val="Calibri"/>
      <family val="2"/>
      <scheme val="minor"/>
    </font>
    <font>
      <sz val="11"/>
      <color rgb="FF002060"/>
      <name val="Calibri"/>
      <family val="2"/>
      <scheme val="minor"/>
    </font>
    <font>
      <sz val="11"/>
      <color theme="2" tint="-0.89999084444715716"/>
      <name val="Calibri"/>
      <family val="2"/>
      <scheme val="minor"/>
    </font>
    <font>
      <sz val="9"/>
      <color theme="2" tint="-0.89999084444715716"/>
      <name val="Calibri"/>
      <family val="2"/>
      <scheme val="minor"/>
    </font>
    <font>
      <sz val="8"/>
      <color theme="2" tint="-0.89999084444715716"/>
      <name val="Calibri"/>
      <family val="2"/>
      <scheme val="minor"/>
    </font>
    <font>
      <b/>
      <sz val="9"/>
      <color theme="1"/>
      <name val="Calibri"/>
      <family val="2"/>
      <scheme val="minor"/>
    </font>
    <font>
      <sz val="10"/>
      <color theme="1"/>
      <name val="Calibri"/>
      <family val="2"/>
      <scheme val="minor"/>
    </font>
    <font>
      <sz val="11"/>
      <color theme="4" tint="-0.249977111117893"/>
      <name val="Calibri"/>
      <family val="2"/>
      <scheme val="minor"/>
    </font>
    <font>
      <i/>
      <sz val="11"/>
      <color theme="1"/>
      <name val="Calibri"/>
      <family val="2"/>
      <scheme val="minor"/>
    </font>
    <font>
      <sz val="11"/>
      <color theme="1"/>
      <name val="Calibri"/>
      <family val="2"/>
      <charset val="161"/>
      <scheme val="minor"/>
    </font>
    <font>
      <sz val="14"/>
      <color theme="1"/>
      <name val="Calibri"/>
      <family val="2"/>
      <charset val="161"/>
      <scheme val="minor"/>
    </font>
    <font>
      <sz val="9"/>
      <color theme="1"/>
      <name val="Arial"/>
      <family val="2"/>
    </font>
    <font>
      <sz val="9"/>
      <color theme="1"/>
      <name val="Calibri"/>
      <family val="2"/>
      <charset val="161"/>
      <scheme val="minor"/>
    </font>
    <font>
      <sz val="8"/>
      <color theme="1"/>
      <name val="Calibri"/>
      <family val="2"/>
      <charset val="161"/>
      <scheme val="minor"/>
    </font>
    <font>
      <b/>
      <sz val="12"/>
      <color theme="1"/>
      <name val="Calibri"/>
      <family val="2"/>
      <scheme val="minor"/>
    </font>
    <font>
      <b/>
      <sz val="9"/>
      <color indexed="81"/>
      <name val="Tahoma"/>
      <family val="2"/>
    </font>
    <font>
      <sz val="9"/>
      <color indexed="81"/>
      <name val="Tahoma"/>
      <family val="2"/>
    </font>
    <font>
      <i/>
      <sz val="9"/>
      <color theme="1"/>
      <name val="Calibri"/>
      <family val="2"/>
      <scheme val="minor"/>
    </font>
    <font>
      <sz val="10"/>
      <name val="Arial"/>
      <family val="2"/>
    </font>
    <font>
      <b/>
      <sz val="10"/>
      <color theme="0"/>
      <name val="Arial"/>
      <family val="2"/>
    </font>
    <font>
      <sz val="10"/>
      <name val="Tahoma"/>
      <family val="2"/>
    </font>
    <font>
      <sz val="10"/>
      <name val="Calibri"/>
      <family val="2"/>
    </font>
    <font>
      <u/>
      <sz val="11"/>
      <color theme="10"/>
      <name val="Calibri"/>
      <family val="2"/>
      <scheme val="minor"/>
    </font>
    <font>
      <sz val="8"/>
      <name val="Calibri"/>
      <family val="2"/>
      <scheme val="minor"/>
    </font>
    <font>
      <sz val="8"/>
      <color rgb="FFFF0000"/>
      <name val="Calibri"/>
      <family val="2"/>
      <scheme val="minor"/>
    </font>
    <font>
      <sz val="11"/>
      <color rgb="FF0070C0"/>
      <name val="Calibri"/>
      <family val="2"/>
      <scheme val="minor"/>
    </font>
    <font>
      <sz val="8"/>
      <color rgb="FF0070C0"/>
      <name val="Calibri"/>
      <family val="2"/>
      <scheme val="minor"/>
    </font>
    <font>
      <sz val="11"/>
      <color rgb="FF00B050"/>
      <name val="Calibri"/>
      <family val="2"/>
      <scheme val="minor"/>
    </font>
    <font>
      <sz val="6"/>
      <color theme="1"/>
      <name val="Calibri"/>
      <family val="2"/>
      <scheme val="minor"/>
    </font>
    <font>
      <sz val="7"/>
      <name val="Calibri"/>
      <family val="2"/>
      <scheme val="minor"/>
    </font>
    <font>
      <b/>
      <sz val="11"/>
      <color rgb="FF00B050"/>
      <name val="Calibri"/>
      <family val="2"/>
      <scheme val="minor"/>
    </font>
    <font>
      <b/>
      <sz val="9"/>
      <color rgb="FF00B050"/>
      <name val="Calibri"/>
      <family val="2"/>
      <scheme val="minor"/>
    </font>
    <font>
      <sz val="6"/>
      <color rgb="FF00B050"/>
      <name val="Calibri"/>
      <family val="2"/>
      <scheme val="minor"/>
    </font>
    <font>
      <b/>
      <sz val="6"/>
      <color rgb="FF00B050"/>
      <name val="Calibri"/>
      <family val="2"/>
      <scheme val="minor"/>
    </font>
    <font>
      <b/>
      <sz val="11"/>
      <color theme="0"/>
      <name val="Calibri"/>
      <family val="2"/>
      <scheme val="minor"/>
    </font>
    <font>
      <sz val="11"/>
      <color theme="0"/>
      <name val="Calibri"/>
      <family val="2"/>
      <scheme val="minor"/>
    </font>
    <font>
      <b/>
      <sz val="26"/>
      <color theme="1"/>
      <name val="Calibri"/>
      <family val="2"/>
      <scheme val="minor"/>
    </font>
    <font>
      <b/>
      <u/>
      <sz val="14"/>
      <color theme="1"/>
      <name val="Calibri"/>
      <family val="2"/>
      <scheme val="minor"/>
    </font>
    <font>
      <i/>
      <sz val="11"/>
      <name val="Calibri"/>
      <family val="2"/>
      <scheme val="minor"/>
    </font>
    <font>
      <sz val="8"/>
      <color theme="0"/>
      <name val="Calibri"/>
      <family val="2"/>
    </font>
    <font>
      <sz val="11"/>
      <color theme="0"/>
      <name val="Calibri"/>
      <family val="2"/>
    </font>
    <font>
      <b/>
      <sz val="8"/>
      <color theme="1"/>
      <name val="Calibri"/>
      <family val="2"/>
      <scheme val="minor"/>
    </font>
    <font>
      <sz val="8"/>
      <color rgb="FFC00000"/>
      <name val="Calibri"/>
      <family val="2"/>
      <scheme val="minor"/>
    </font>
    <font>
      <sz val="11"/>
      <color rgb="FFC00000"/>
      <name val="Calibri"/>
      <family val="2"/>
      <scheme val="minor"/>
    </font>
    <font>
      <sz val="14"/>
      <color theme="4" tint="-0.249977111117893"/>
      <name val="Calibri"/>
      <family val="2"/>
      <scheme val="minor"/>
    </font>
    <font>
      <sz val="14"/>
      <color indexed="8"/>
      <name val="Calibri"/>
      <family val="2"/>
    </font>
    <font>
      <sz val="11"/>
      <name val="Calibri"/>
      <family val="2"/>
      <scheme val="minor"/>
    </font>
    <font>
      <b/>
      <u/>
      <sz val="11"/>
      <color theme="1"/>
      <name val="Calibri"/>
      <family val="2"/>
      <scheme val="minor"/>
    </font>
    <font>
      <b/>
      <i/>
      <u/>
      <sz val="11"/>
      <color theme="4" tint="-0.249977111117893"/>
      <name val="Calibri"/>
      <family val="2"/>
      <scheme val="minor"/>
    </font>
    <font>
      <i/>
      <sz val="11"/>
      <color theme="4" tint="-0.249977111117893"/>
      <name val="Calibri"/>
      <family val="2"/>
      <scheme val="minor"/>
    </font>
    <font>
      <i/>
      <sz val="11"/>
      <color theme="4" tint="-0.249977111117893"/>
      <name val="Calibri"/>
      <family val="2"/>
    </font>
    <font>
      <i/>
      <u/>
      <sz val="9"/>
      <color theme="10"/>
      <name val="Calibri"/>
      <family val="2"/>
      <scheme val="minor"/>
    </font>
    <font>
      <sz val="11"/>
      <color theme="4" tint="-0.249977111117893"/>
      <name val="Calibri"/>
      <family val="2"/>
    </font>
    <font>
      <sz val="11"/>
      <name val="Calibri"/>
      <family val="2"/>
    </font>
    <font>
      <i/>
      <sz val="11"/>
      <color theme="8" tint="-0.499984740745262"/>
      <name val="Calibri"/>
      <family val="2"/>
      <scheme val="minor"/>
    </font>
    <font>
      <b/>
      <sz val="11"/>
      <name val="Calibri"/>
      <family val="2"/>
      <scheme val="minor"/>
    </font>
    <font>
      <b/>
      <i/>
      <sz val="11"/>
      <color theme="4" tint="-0.249977111117893"/>
      <name val="Calibri"/>
      <family val="2"/>
    </font>
    <font>
      <b/>
      <i/>
      <u/>
      <sz val="11"/>
      <color theme="4" tint="-0.249977111117893"/>
      <name val="Calibri"/>
      <family val="2"/>
    </font>
    <font>
      <sz val="11"/>
      <color theme="1"/>
      <name val="Calibri"/>
      <family val="2"/>
    </font>
    <font>
      <i/>
      <sz val="11"/>
      <color theme="8" tint="-0.499984740745262"/>
      <name val="Calibri"/>
      <family val="2"/>
    </font>
    <font>
      <b/>
      <u/>
      <sz val="12"/>
      <color indexed="60"/>
      <name val="Calibri"/>
      <family val="2"/>
    </font>
    <font>
      <u/>
      <sz val="11"/>
      <color indexed="30"/>
      <name val="Calibri"/>
      <family val="2"/>
    </font>
    <font>
      <sz val="11"/>
      <color theme="10"/>
      <name val="Calibri"/>
      <family val="2"/>
      <scheme val="minor"/>
    </font>
    <font>
      <b/>
      <sz val="10"/>
      <color rgb="FF800000"/>
      <name val="Calibri"/>
      <family val="2"/>
      <scheme val="minor"/>
    </font>
    <font>
      <b/>
      <i/>
      <u/>
      <sz val="11"/>
      <color theme="1"/>
      <name val="Calibri"/>
      <family val="2"/>
      <scheme val="minor"/>
    </font>
    <font>
      <i/>
      <u/>
      <sz val="11"/>
      <color theme="4" tint="-0.249977111117893"/>
      <name val="Calibri"/>
      <family val="2"/>
    </font>
    <font>
      <u/>
      <sz val="11"/>
      <name val="Calibri"/>
      <family val="2"/>
      <scheme val="minor"/>
    </font>
    <font>
      <b/>
      <sz val="11"/>
      <color theme="4" tint="-0.249977111117893"/>
      <name val="Calibri"/>
      <family val="2"/>
    </font>
    <font>
      <b/>
      <sz val="11"/>
      <color theme="4" tint="-0.249977111117893"/>
      <name val="Calibri"/>
      <family val="2"/>
      <scheme val="minor"/>
    </font>
    <font>
      <sz val="11"/>
      <color theme="4" tint="-0.499984740745262"/>
      <name val="Calibri"/>
      <family val="2"/>
      <scheme val="minor"/>
    </font>
    <font>
      <b/>
      <i/>
      <sz val="11"/>
      <color theme="1"/>
      <name val="Calibri"/>
      <family val="2"/>
      <scheme val="minor"/>
    </font>
    <font>
      <u/>
      <sz val="11"/>
      <color theme="10"/>
      <name val="Calibri"/>
      <family val="2"/>
    </font>
    <font>
      <i/>
      <sz val="9"/>
      <color theme="10"/>
      <name val="Calibri"/>
      <family val="2"/>
      <scheme val="minor"/>
    </font>
    <font>
      <b/>
      <sz val="20"/>
      <color rgb="FF00B050"/>
      <name val="Calibri"/>
      <family val="2"/>
      <scheme val="minor"/>
    </font>
    <font>
      <b/>
      <i/>
      <sz val="14"/>
      <color theme="10"/>
      <name val="Calibri"/>
      <family val="2"/>
      <scheme val="minor"/>
    </font>
    <font>
      <sz val="10"/>
      <color theme="4" tint="-0.249977111117893"/>
      <name val="Calibri"/>
      <family val="2"/>
      <scheme val="minor"/>
    </font>
    <font>
      <i/>
      <sz val="8"/>
      <color theme="4" tint="-0.249977111117893"/>
      <name val="Calibri"/>
      <family val="2"/>
      <scheme val="minor"/>
    </font>
    <font>
      <i/>
      <sz val="9"/>
      <color theme="4" tint="-0.249977111117893"/>
      <name val="Calibri"/>
      <family val="2"/>
      <scheme val="minor"/>
    </font>
    <font>
      <b/>
      <sz val="22"/>
      <color theme="1"/>
      <name val="Calibri"/>
      <family val="2"/>
      <scheme val="minor"/>
    </font>
    <font>
      <b/>
      <sz val="8"/>
      <name val="Calibri"/>
      <family val="2"/>
      <scheme val="minor"/>
    </font>
    <font>
      <b/>
      <i/>
      <sz val="10"/>
      <color theme="4" tint="-0.249977111117893"/>
      <name val="Calibri"/>
      <family val="2"/>
    </font>
    <font>
      <u/>
      <sz val="10"/>
      <color theme="10"/>
      <name val="Calibri"/>
      <family val="2"/>
      <scheme val="minor"/>
    </font>
    <font>
      <b/>
      <sz val="10"/>
      <color theme="1"/>
      <name val="Calibri"/>
      <family val="2"/>
      <scheme val="minor"/>
    </font>
    <font>
      <i/>
      <sz val="8"/>
      <color theme="1"/>
      <name val="Calibri"/>
      <family val="2"/>
      <scheme val="minor"/>
    </font>
    <font>
      <b/>
      <sz val="9"/>
      <color theme="9" tint="0.59999389629810485"/>
      <name val="Calibri"/>
      <family val="2"/>
      <scheme val="minor"/>
    </font>
    <font>
      <b/>
      <i/>
      <sz val="11"/>
      <color theme="4" tint="-0.249977111117893"/>
      <name val="Calibri"/>
      <family val="2"/>
      <scheme val="minor"/>
    </font>
    <font>
      <b/>
      <u/>
      <sz val="11"/>
      <color theme="4" tint="-0.249977111117893"/>
      <name val="Calibri"/>
      <family val="2"/>
      <scheme val="minor"/>
    </font>
    <font>
      <sz val="8"/>
      <color theme="4" tint="-0.249977111117893"/>
      <name val="Calibri"/>
      <family val="2"/>
      <scheme val="minor"/>
    </font>
    <font>
      <sz val="11"/>
      <color rgb="FFFF0000"/>
      <name val="Calibri"/>
      <family val="2"/>
      <scheme val="minor"/>
    </font>
    <font>
      <sz val="11"/>
      <color theme="2" tint="-0.749992370372631"/>
      <name val="Calibri"/>
      <family val="2"/>
      <scheme val="minor"/>
    </font>
    <font>
      <sz val="26"/>
      <color rgb="FFFF0000"/>
      <name val="Calibri"/>
      <family val="2"/>
      <scheme val="minor"/>
    </font>
    <font>
      <sz val="8"/>
      <color theme="0" tint="-0.14999847407452621"/>
      <name val="Calibri"/>
      <family val="2"/>
      <scheme val="minor"/>
    </font>
    <font>
      <b/>
      <sz val="11"/>
      <color theme="5" tint="-0.249977111117893"/>
      <name val="Calibri"/>
      <family val="2"/>
      <scheme val="minor"/>
    </font>
    <font>
      <sz val="14"/>
      <color rgb="FFFF0000"/>
      <name val="Calibri"/>
      <family val="2"/>
      <scheme val="minor"/>
    </font>
    <font>
      <sz val="6"/>
      <color theme="2" tint="-0.89999084444715716"/>
      <name val="Calibri"/>
      <family val="2"/>
      <scheme val="minor"/>
    </font>
    <font>
      <sz val="6"/>
      <color theme="0" tint="-0.249977111117893"/>
      <name val="Calibri"/>
      <family val="2"/>
      <scheme val="minor"/>
    </font>
    <font>
      <sz val="9"/>
      <color theme="0" tint="-0.14999847407452621"/>
      <name val="Calibri"/>
      <family val="2"/>
      <scheme val="minor"/>
    </font>
    <font>
      <sz val="6"/>
      <color theme="2"/>
      <name val="Calibri"/>
      <family val="2"/>
      <scheme val="minor"/>
    </font>
    <font>
      <b/>
      <sz val="6"/>
      <color theme="0"/>
      <name val="Calibri"/>
      <family val="2"/>
      <scheme val="minor"/>
    </font>
    <font>
      <b/>
      <sz val="11"/>
      <color rgb="FF1A09F5"/>
      <name val="Calibri"/>
      <family val="2"/>
      <scheme val="minor"/>
    </font>
    <font>
      <b/>
      <sz val="14"/>
      <color theme="5" tint="-0.249977111117893"/>
      <name val="Calibri"/>
      <family val="2"/>
      <scheme val="minor"/>
    </font>
    <font>
      <sz val="12"/>
      <color theme="1"/>
      <name val="Calibri"/>
      <family val="2"/>
      <scheme val="minor"/>
    </font>
    <font>
      <sz val="11"/>
      <color theme="5" tint="-0.249977111117893"/>
      <name val="Calibri"/>
      <family val="2"/>
      <scheme val="minor"/>
    </font>
  </fonts>
  <fills count="31">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rgb="FF92D050"/>
        <bgColor indexed="64"/>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B0F0"/>
        <bgColor indexed="64"/>
      </patternFill>
    </fill>
    <fill>
      <patternFill patternType="solid">
        <fgColor rgb="FFC24D5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5" tint="-0.249977111117893"/>
        <bgColor indexed="64"/>
      </patternFill>
    </fill>
    <fill>
      <patternFill patternType="solid">
        <fgColor rgb="FFFF0000"/>
        <bgColor indexed="64"/>
      </patternFill>
    </fill>
    <fill>
      <patternFill patternType="solid">
        <fgColor theme="4" tint="-0.499984740745262"/>
        <bgColor indexed="64"/>
      </patternFill>
    </fill>
    <fill>
      <patternFill patternType="solid">
        <fgColor theme="9" tint="-0.249977111117893"/>
        <bgColor indexed="64"/>
      </patternFill>
    </fill>
    <fill>
      <patternFill patternType="solid">
        <fgColor theme="5"/>
        <bgColor theme="5"/>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rgb="FF0070C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FFFF00"/>
        <bgColor indexed="64"/>
      </patternFill>
    </fill>
  </fills>
  <borders count="1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hair">
        <color auto="1"/>
      </left>
      <right style="hair">
        <color auto="1"/>
      </right>
      <top style="thin">
        <color auto="1"/>
      </top>
      <bottom style="thin">
        <color auto="1"/>
      </bottom>
      <diagonal/>
    </border>
    <border>
      <left style="hair">
        <color auto="1"/>
      </left>
      <right style="hair">
        <color auto="1"/>
      </right>
      <top/>
      <bottom/>
      <diagonal/>
    </border>
    <border>
      <left style="hair">
        <color auto="1"/>
      </left>
      <right/>
      <top/>
      <bottom/>
      <diagonal/>
    </border>
    <border>
      <left/>
      <right/>
      <top/>
      <bottom style="thin">
        <color indexed="64"/>
      </bottom>
      <diagonal/>
    </border>
    <border>
      <left/>
      <right style="thin">
        <color indexed="64"/>
      </right>
      <top style="thin">
        <color auto="1"/>
      </top>
      <bottom/>
      <diagonal/>
    </border>
    <border>
      <left style="thin">
        <color indexed="64"/>
      </left>
      <right/>
      <top/>
      <bottom/>
      <diagonal/>
    </border>
    <border>
      <left style="hair">
        <color auto="1"/>
      </left>
      <right style="hair">
        <color auto="1"/>
      </right>
      <top style="thin">
        <color auto="1"/>
      </top>
      <bottom/>
      <diagonal/>
    </border>
    <border>
      <left style="thin">
        <color indexed="64"/>
      </left>
      <right/>
      <top style="thin">
        <color indexed="64"/>
      </top>
      <bottom/>
      <diagonal/>
    </border>
    <border>
      <left/>
      <right/>
      <top style="thin">
        <color indexed="64"/>
      </top>
      <bottom/>
      <diagonal/>
    </border>
    <border>
      <left style="hair">
        <color theme="0" tint="-0.499984740745262"/>
      </left>
      <right style="hair">
        <color theme="0" tint="-0.499984740745262"/>
      </right>
      <top style="thin">
        <color auto="1"/>
      </top>
      <bottom style="hair">
        <color theme="0" tint="-0.499984740745262"/>
      </bottom>
      <diagonal/>
    </border>
    <border>
      <left/>
      <right style="medium">
        <color rgb="FFC00000"/>
      </right>
      <top style="thin">
        <color indexed="64"/>
      </top>
      <bottom style="thin">
        <color indexed="64"/>
      </bottom>
      <diagonal/>
    </border>
    <border>
      <left style="medium">
        <color rgb="FFC00000"/>
      </left>
      <right/>
      <top style="thin">
        <color indexed="64"/>
      </top>
      <bottom style="thin">
        <color indexed="64"/>
      </bottom>
      <diagonal/>
    </border>
    <border>
      <left style="thin">
        <color theme="1" tint="4.9989318521683403E-2"/>
      </left>
      <right style="thin">
        <color theme="1" tint="4.9989318521683403E-2"/>
      </right>
      <top style="thin">
        <color theme="1" tint="4.9989318521683403E-2"/>
      </top>
      <bottom style="thin">
        <color theme="1" tint="4.9989318521683403E-2"/>
      </bottom>
      <diagonal/>
    </border>
    <border>
      <left style="thin">
        <color theme="1" tint="4.9989318521683403E-2"/>
      </left>
      <right style="thin">
        <color indexed="64"/>
      </right>
      <top style="thin">
        <color theme="1" tint="4.9989318521683403E-2"/>
      </top>
      <bottom style="thin">
        <color theme="1" tint="4.9989318521683403E-2"/>
      </bottom>
      <diagonal/>
    </border>
    <border>
      <left/>
      <right style="thin">
        <color indexed="64"/>
      </right>
      <top style="thin">
        <color theme="1" tint="4.9989318521683403E-2"/>
      </top>
      <bottom style="thin">
        <color theme="1" tint="4.9989318521683403E-2"/>
      </bottom>
      <diagonal/>
    </border>
    <border>
      <left style="thin">
        <color indexed="64"/>
      </left>
      <right style="hair">
        <color theme="0" tint="-0.24994659260841701"/>
      </right>
      <top style="thin">
        <color indexed="64"/>
      </top>
      <bottom style="thin">
        <color theme="1" tint="4.9989318521683403E-2"/>
      </bottom>
      <diagonal/>
    </border>
    <border>
      <left style="hair">
        <color theme="0" tint="-0.24994659260841701"/>
      </left>
      <right style="hair">
        <color theme="0" tint="-0.24994659260841701"/>
      </right>
      <top/>
      <bottom style="thin">
        <color theme="1" tint="4.9989318521683403E-2"/>
      </bottom>
      <diagonal/>
    </border>
    <border>
      <left style="hair">
        <color theme="0" tint="-0.24994659260841701"/>
      </left>
      <right style="medium">
        <color rgb="FFC00000"/>
      </right>
      <top/>
      <bottom style="thin">
        <color theme="1" tint="4.9989318521683403E-2"/>
      </bottom>
      <diagonal/>
    </border>
    <border>
      <left style="medium">
        <color rgb="FFC00000"/>
      </left>
      <right style="hair">
        <color theme="0" tint="-0.24994659260841701"/>
      </right>
      <top/>
      <bottom style="thin">
        <color theme="1" tint="4.9989318521683403E-2"/>
      </bottom>
      <diagonal/>
    </border>
    <border>
      <left style="hair">
        <color theme="1" tint="0.499984740745262"/>
      </left>
      <right style="thin">
        <color indexed="64"/>
      </right>
      <top style="hair">
        <color theme="0" tint="-0.499984740745262"/>
      </top>
      <bottom style="hair">
        <color theme="0" tint="-0.499984740745262"/>
      </bottom>
      <diagonal/>
    </border>
    <border>
      <left style="thin">
        <color indexed="64"/>
      </left>
      <right style="hair">
        <color theme="0" tint="-0.24994659260841701"/>
      </right>
      <top style="hair">
        <color theme="0" tint="-0.24994659260841701"/>
      </top>
      <bottom style="hair">
        <color theme="0" tint="-0.24994659260841701"/>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style="medium">
        <color rgb="FFC00000"/>
      </right>
      <top style="hair">
        <color theme="0" tint="-0.24994659260841701"/>
      </top>
      <bottom style="hair">
        <color theme="0" tint="-0.24994659260841701"/>
      </bottom>
      <diagonal/>
    </border>
    <border>
      <left style="medium">
        <color rgb="FFC00000"/>
      </left>
      <right style="hair">
        <color theme="0" tint="-0.24994659260841701"/>
      </right>
      <top style="hair">
        <color theme="0" tint="-0.24994659260841701"/>
      </top>
      <bottom style="hair">
        <color theme="0" tint="-0.24994659260841701"/>
      </bottom>
      <diagonal/>
    </border>
    <border>
      <left style="thin">
        <color indexed="64"/>
      </left>
      <right style="thin">
        <color indexed="64"/>
      </right>
      <top/>
      <bottom style="thin">
        <color indexed="64"/>
      </bottom>
      <diagonal/>
    </border>
    <border>
      <left style="thin">
        <color indexed="64"/>
      </left>
      <right style="hair">
        <color theme="0" tint="-0.24994659260841701"/>
      </right>
      <top/>
      <bottom style="hair">
        <color theme="0" tint="-0.24994659260841701"/>
      </bottom>
      <diagonal/>
    </border>
    <border>
      <left style="hair">
        <color theme="0" tint="-0.24994659260841701"/>
      </left>
      <right style="hair">
        <color theme="0" tint="-0.24994659260841701"/>
      </right>
      <top/>
      <bottom style="hair">
        <color theme="0" tint="-0.24994659260841701"/>
      </bottom>
      <diagonal/>
    </border>
    <border>
      <left style="hair">
        <color theme="0" tint="-0.24994659260841701"/>
      </left>
      <right style="medium">
        <color rgb="FFC00000"/>
      </right>
      <top/>
      <bottom style="hair">
        <color theme="0" tint="-0.24994659260841701"/>
      </bottom>
      <diagonal/>
    </border>
    <border>
      <left style="medium">
        <color rgb="FFC00000"/>
      </left>
      <right style="hair">
        <color theme="0" tint="-0.24994659260841701"/>
      </right>
      <top/>
      <bottom style="hair">
        <color theme="0" tint="-0.24994659260841701"/>
      </bottom>
      <diagonal/>
    </border>
    <border>
      <left/>
      <right style="medium">
        <color rgb="FFC00000"/>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auto="1"/>
      </left>
      <right style="hair">
        <color auto="1"/>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theme="6"/>
      </left>
      <right style="thin">
        <color theme="6"/>
      </right>
      <top style="thin">
        <color theme="6"/>
      </top>
      <bottom style="thin">
        <color theme="6"/>
      </bottom>
      <diagonal/>
    </border>
    <border>
      <left style="medium">
        <color indexed="64"/>
      </left>
      <right style="medium">
        <color indexed="64"/>
      </right>
      <top style="thin">
        <color indexed="64"/>
      </top>
      <bottom style="thin">
        <color indexed="64"/>
      </bottom>
      <diagonal/>
    </border>
    <border>
      <left style="thin">
        <color auto="1"/>
      </left>
      <right style="medium">
        <color indexed="64"/>
      </right>
      <top style="thin">
        <color auto="1"/>
      </top>
      <bottom/>
      <diagonal/>
    </border>
    <border>
      <left/>
      <right style="medium">
        <color indexed="64"/>
      </right>
      <top style="thin">
        <color indexed="64"/>
      </top>
      <bottom style="thin">
        <color indexed="64"/>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
      <left style="thick">
        <color rgb="FFFF0000"/>
      </left>
      <right style="thick">
        <color rgb="FFFF0000"/>
      </right>
      <top style="thick">
        <color rgb="FFFF0000"/>
      </top>
      <bottom style="thin">
        <color theme="6"/>
      </bottom>
      <diagonal/>
    </border>
    <border>
      <left style="thick">
        <color rgb="FFFF0000"/>
      </left>
      <right style="thick">
        <color rgb="FFFF0000"/>
      </right>
      <top style="thin">
        <color theme="6"/>
      </top>
      <bottom style="thin">
        <color theme="6"/>
      </bottom>
      <diagonal/>
    </border>
    <border>
      <left/>
      <right style="hair">
        <color auto="1"/>
      </right>
      <top style="thin">
        <color auto="1"/>
      </top>
      <bottom style="thin">
        <color auto="1"/>
      </bottom>
      <diagonal/>
    </border>
    <border>
      <left/>
      <right style="hair">
        <color auto="1"/>
      </right>
      <top style="thin">
        <color auto="1"/>
      </top>
      <bottom/>
      <diagonal/>
    </border>
    <border>
      <left style="hair">
        <color theme="4" tint="-0.24994659260841701"/>
      </left>
      <right style="hair">
        <color theme="4" tint="-0.24994659260841701"/>
      </right>
      <top style="hair">
        <color theme="4" tint="-0.24994659260841701"/>
      </top>
      <bottom style="hair">
        <color theme="4" tint="-0.24994659260841701"/>
      </bottom>
      <diagonal/>
    </border>
    <border>
      <left style="hair">
        <color theme="4" tint="-0.24994659260841701"/>
      </left>
      <right/>
      <top style="hair">
        <color theme="4" tint="-0.24994659260841701"/>
      </top>
      <bottom style="hair">
        <color theme="4" tint="-0.24994659260841701"/>
      </bottom>
      <diagonal/>
    </border>
    <border>
      <left/>
      <right/>
      <top style="hair">
        <color theme="4" tint="-0.24994659260841701"/>
      </top>
      <bottom style="hair">
        <color theme="4" tint="-0.24994659260841701"/>
      </bottom>
      <diagonal/>
    </border>
    <border>
      <left/>
      <right style="hair">
        <color theme="4" tint="-0.24994659260841701"/>
      </right>
      <top style="hair">
        <color theme="4" tint="-0.24994659260841701"/>
      </top>
      <bottom style="hair">
        <color theme="4" tint="-0.24994659260841701"/>
      </bottom>
      <diagonal/>
    </border>
    <border>
      <left/>
      <right style="hair">
        <color theme="4" tint="-0.24994659260841701"/>
      </right>
      <top/>
      <bottom/>
      <diagonal/>
    </border>
    <border>
      <left/>
      <right/>
      <top style="hair">
        <color theme="4" tint="-0.24994659260841701"/>
      </top>
      <bottom/>
      <diagonal/>
    </border>
    <border>
      <left style="hair">
        <color auto="1"/>
      </left>
      <right/>
      <top style="thin">
        <color auto="1"/>
      </top>
      <bottom style="thin">
        <color auto="1"/>
      </bottom>
      <diagonal/>
    </border>
    <border>
      <left/>
      <right style="hair">
        <color auto="1"/>
      </right>
      <top/>
      <bottom/>
      <diagonal/>
    </border>
    <border>
      <left style="medium">
        <color indexed="64"/>
      </left>
      <right style="hair">
        <color theme="0" tint="-0.34998626667073579"/>
      </right>
      <top style="medium">
        <color indexed="64"/>
      </top>
      <bottom/>
      <diagonal/>
    </border>
    <border>
      <left style="hair">
        <color theme="0" tint="-0.34998626667073579"/>
      </left>
      <right style="hair">
        <color theme="0" tint="-0.34998626667073579"/>
      </right>
      <top style="medium">
        <color indexed="64"/>
      </top>
      <bottom style="hair">
        <color theme="0" tint="-0.34998626667073579"/>
      </bottom>
      <diagonal/>
    </border>
    <border>
      <left/>
      <right/>
      <top style="medium">
        <color indexed="64"/>
      </top>
      <bottom style="hair">
        <color theme="0" tint="-0.34998626667073579"/>
      </bottom>
      <diagonal/>
    </border>
    <border>
      <left style="medium">
        <color indexed="64"/>
      </left>
      <right style="hair">
        <color theme="0" tint="-0.34998626667073579"/>
      </right>
      <top/>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style="thin">
        <color indexed="64"/>
      </bottom>
      <diagonal/>
    </border>
    <border>
      <left/>
      <right/>
      <top style="hair">
        <color theme="0" tint="-0.34998626667073579"/>
      </top>
      <bottom style="thin">
        <color indexed="64"/>
      </bottom>
      <diagonal/>
    </border>
    <border>
      <left style="hair">
        <color theme="0" tint="-0.34998626667073579"/>
      </left>
      <right/>
      <top style="thin">
        <color indexed="64"/>
      </top>
      <bottom style="hair">
        <color theme="0" tint="-0.34998626667073579"/>
      </bottom>
      <diagonal/>
    </border>
    <border>
      <left/>
      <right style="hair">
        <color theme="0" tint="-0.34998626667073579"/>
      </right>
      <top style="thin">
        <color indexed="64"/>
      </top>
      <bottom style="hair">
        <color theme="0" tint="-0.34998626667073579"/>
      </bottom>
      <diagonal/>
    </border>
    <border>
      <left style="hair">
        <color theme="0" tint="-0.34998626667073579"/>
      </left>
      <right style="hair">
        <color theme="0" tint="-0.34998626667073579"/>
      </right>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style="medium">
        <color indexed="64"/>
      </left>
      <right style="hair">
        <color theme="0" tint="-0.34998626667073579"/>
      </right>
      <top/>
      <bottom style="medium">
        <color indexed="64"/>
      </bottom>
      <diagonal/>
    </border>
    <border>
      <left style="hair">
        <color theme="0" tint="-0.34998626667073579"/>
      </left>
      <right/>
      <top style="hair">
        <color theme="0" tint="-0.34998626667073579"/>
      </top>
      <bottom style="medium">
        <color indexed="64"/>
      </bottom>
      <diagonal/>
    </border>
    <border>
      <left/>
      <right style="hair">
        <color theme="0" tint="-0.34998626667073579"/>
      </right>
      <top style="hair">
        <color theme="0" tint="-0.34998626667073579"/>
      </top>
      <bottom style="medium">
        <color indexed="64"/>
      </bottom>
      <diagonal/>
    </border>
    <border>
      <left style="hair">
        <color theme="0" tint="-0.34998626667073579"/>
      </left>
      <right style="hair">
        <color theme="0" tint="-0.34998626667073579"/>
      </right>
      <top style="hair">
        <color theme="0" tint="-0.34998626667073579"/>
      </top>
      <bottom style="medium">
        <color indexed="64"/>
      </bottom>
      <diagonal/>
    </border>
    <border>
      <left style="medium">
        <color indexed="64"/>
      </left>
      <right style="hair">
        <color theme="0" tint="-0.34998626667073579"/>
      </right>
      <top style="medium">
        <color indexed="64"/>
      </top>
      <bottom style="hair">
        <color theme="0" tint="-0.34998626667073579"/>
      </bottom>
      <diagonal/>
    </border>
    <border>
      <left style="medium">
        <color indexed="64"/>
      </left>
      <right style="hair">
        <color theme="0" tint="-0.34998626667073579"/>
      </right>
      <top style="hair">
        <color theme="0" tint="-0.34998626667073579"/>
      </top>
      <bottom style="hair">
        <color theme="0" tint="-0.34998626667073579"/>
      </bottom>
      <diagonal/>
    </border>
    <border>
      <left style="medium">
        <color indexed="64"/>
      </left>
      <right style="hair">
        <color theme="0" tint="-0.34998626667073579"/>
      </right>
      <top style="hair">
        <color theme="0" tint="-0.34998626667073579"/>
      </top>
      <bottom style="medium">
        <color indexed="64"/>
      </bottom>
      <diagonal/>
    </border>
    <border>
      <left/>
      <right/>
      <top style="thin">
        <color theme="5"/>
      </top>
      <bottom/>
      <diagonal/>
    </border>
    <border>
      <left style="thin">
        <color theme="0"/>
      </left>
      <right/>
      <top/>
      <bottom style="thick">
        <color theme="0"/>
      </bottom>
      <diagonal/>
    </border>
    <border>
      <left style="thin">
        <color theme="0"/>
      </left>
      <right/>
      <top style="thin">
        <color theme="0"/>
      </top>
      <bottom style="thin">
        <color theme="0"/>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hair">
        <color auto="1"/>
      </right>
      <top style="thin">
        <color indexed="64"/>
      </top>
      <bottom style="thin">
        <color auto="1"/>
      </bottom>
      <diagonal/>
    </border>
    <border>
      <left style="hair">
        <color auto="1"/>
      </left>
      <right style="thin">
        <color indexed="64"/>
      </right>
      <top style="thin">
        <color indexed="64"/>
      </top>
      <bottom style="thin">
        <color auto="1"/>
      </bottom>
      <diagonal/>
    </border>
    <border>
      <left/>
      <right style="hair">
        <color auto="1"/>
      </right>
      <top/>
      <bottom style="thin">
        <color auto="1"/>
      </bottom>
      <diagonal/>
    </border>
    <border>
      <left/>
      <right/>
      <top style="thin">
        <color theme="6"/>
      </top>
      <bottom style="thin">
        <color theme="6"/>
      </bottom>
      <diagonal/>
    </border>
    <border>
      <left style="thin">
        <color theme="6"/>
      </left>
      <right/>
      <top style="thin">
        <color theme="6"/>
      </top>
      <bottom style="thin">
        <color indexed="64"/>
      </bottom>
      <diagonal/>
    </border>
    <border>
      <left/>
      <right/>
      <top style="thin">
        <color theme="6"/>
      </top>
      <bottom style="thin">
        <color indexed="64"/>
      </bottom>
      <diagonal/>
    </border>
    <border>
      <left/>
      <right style="thin">
        <color theme="6"/>
      </right>
      <top style="thin">
        <color theme="6"/>
      </top>
      <bottom style="thin">
        <color indexed="64"/>
      </bottom>
      <diagonal/>
    </border>
    <border>
      <left style="thin">
        <color theme="6"/>
      </left>
      <right style="thin">
        <color theme="6"/>
      </right>
      <top style="thin">
        <color theme="6"/>
      </top>
      <bottom style="hair">
        <color theme="6"/>
      </bottom>
      <diagonal/>
    </border>
    <border>
      <left style="thin">
        <color theme="6"/>
      </left>
      <right/>
      <top style="thin">
        <color theme="6"/>
      </top>
      <bottom style="hair">
        <color theme="6"/>
      </bottom>
      <diagonal/>
    </border>
    <border>
      <left style="thick">
        <color rgb="FFFF0000"/>
      </left>
      <right style="thick">
        <color rgb="FFFF0000"/>
      </right>
      <top style="thin">
        <color theme="6"/>
      </top>
      <bottom style="hair">
        <color theme="6"/>
      </bottom>
      <diagonal/>
    </border>
    <border>
      <left/>
      <right style="thin">
        <color theme="6"/>
      </right>
      <top style="thin">
        <color theme="6"/>
      </top>
      <bottom style="hair">
        <color theme="6"/>
      </bottom>
      <diagonal/>
    </border>
    <border>
      <left/>
      <right/>
      <top/>
      <bottom style="hair">
        <color theme="6"/>
      </bottom>
      <diagonal/>
    </border>
    <border>
      <left style="thin">
        <color indexed="64"/>
      </left>
      <right/>
      <top style="medium">
        <color indexed="64"/>
      </top>
      <bottom/>
      <diagonal/>
    </border>
    <border>
      <left style="thin">
        <color theme="2" tint="-0.499984740745262"/>
      </left>
      <right style="thin">
        <color theme="2" tint="-0.499984740745262"/>
      </right>
      <top style="double">
        <color auto="1"/>
      </top>
      <bottom style="thin">
        <color theme="2" tint="-0.499984740745262"/>
      </bottom>
      <diagonal/>
    </border>
    <border>
      <left style="thin">
        <color theme="2" tint="-0.499984740745262"/>
      </left>
      <right style="thin">
        <color theme="2" tint="-0.499984740745262"/>
      </right>
      <top style="thin">
        <color theme="2" tint="-0.499984740745262"/>
      </top>
      <bottom style="double">
        <color theme="2" tint="-0.499984740745262"/>
      </bottom>
      <diagonal/>
    </border>
    <border>
      <left style="thin">
        <color theme="5"/>
      </left>
      <right/>
      <top style="thin">
        <color theme="5"/>
      </top>
      <bottom/>
      <diagonal/>
    </border>
    <border>
      <left/>
      <right style="thin">
        <color theme="5"/>
      </right>
      <top style="thin">
        <color theme="5"/>
      </top>
      <bottom/>
      <diagonal/>
    </border>
    <border>
      <left style="thin">
        <color theme="5"/>
      </left>
      <right style="thin">
        <color theme="0" tint="-0.24994659260841701"/>
      </right>
      <top style="thin">
        <color theme="5"/>
      </top>
      <bottom/>
      <diagonal/>
    </border>
    <border>
      <left style="thin">
        <color theme="0" tint="-0.24994659260841701"/>
      </left>
      <right style="thin">
        <color theme="5"/>
      </right>
      <top style="thin">
        <color theme="5"/>
      </top>
      <bottom/>
      <diagonal/>
    </border>
    <border>
      <left style="thin">
        <color theme="5"/>
      </left>
      <right style="thin">
        <color theme="0" tint="-0.24994659260841701"/>
      </right>
      <top style="double">
        <color theme="5"/>
      </top>
      <bottom style="double">
        <color theme="5"/>
      </bottom>
      <diagonal/>
    </border>
    <border>
      <left style="thin">
        <color theme="0" tint="-0.24994659260841701"/>
      </left>
      <right style="thin">
        <color theme="0" tint="-0.24994659260841701"/>
      </right>
      <top style="double">
        <color theme="5"/>
      </top>
      <bottom style="double">
        <color theme="5"/>
      </bottom>
      <diagonal/>
    </border>
    <border>
      <left style="thin">
        <color theme="0" tint="-0.24994659260841701"/>
      </left>
      <right style="thin">
        <color theme="5"/>
      </right>
      <top style="double">
        <color theme="5"/>
      </top>
      <bottom style="double">
        <color theme="5"/>
      </bottom>
      <diagonal/>
    </border>
    <border>
      <left style="thin">
        <color theme="5"/>
      </left>
      <right/>
      <top style="double">
        <color theme="5"/>
      </top>
      <bottom style="double">
        <color theme="5"/>
      </bottom>
      <diagonal/>
    </border>
    <border>
      <left/>
      <right/>
      <top style="double">
        <color theme="5"/>
      </top>
      <bottom style="double">
        <color theme="5"/>
      </bottom>
      <diagonal/>
    </border>
    <border>
      <left/>
      <right style="thin">
        <color theme="5"/>
      </right>
      <top style="double">
        <color theme="5"/>
      </top>
      <bottom style="double">
        <color theme="5"/>
      </bottom>
      <diagonal/>
    </border>
    <border>
      <left/>
      <right/>
      <top/>
      <bottom style="thin">
        <color theme="4"/>
      </bottom>
      <diagonal/>
    </border>
    <border>
      <left style="thin">
        <color theme="5"/>
      </left>
      <right style="thin">
        <color theme="5"/>
      </right>
      <top style="thin">
        <color theme="5"/>
      </top>
      <bottom style="thin">
        <color theme="5"/>
      </bottom>
      <diagonal/>
    </border>
    <border>
      <left style="hair">
        <color theme="5" tint="-0.24994659260841701"/>
      </left>
      <right style="hair">
        <color theme="5" tint="-0.24994659260841701"/>
      </right>
      <top style="thin">
        <color theme="5" tint="-0.24994659260841701"/>
      </top>
      <bottom style="thin">
        <color theme="5" tint="-0.24994659260841701"/>
      </bottom>
      <diagonal/>
    </border>
    <border>
      <left style="thin">
        <color theme="5"/>
      </left>
      <right/>
      <top/>
      <bottom/>
      <diagonal/>
    </border>
    <border>
      <left/>
      <right/>
      <top/>
      <bottom style="thin">
        <color theme="5"/>
      </bottom>
      <diagonal/>
    </border>
    <border>
      <left/>
      <right/>
      <top style="thin">
        <color theme="5" tint="-0.24994659260841701"/>
      </top>
      <bottom style="thin">
        <color theme="5" tint="-0.24994659260841701"/>
      </bottom>
      <diagonal/>
    </border>
    <border>
      <left/>
      <right/>
      <top style="thin">
        <color theme="5" tint="-0.24994659260841701"/>
      </top>
      <bottom/>
      <diagonal/>
    </border>
  </borders>
  <cellStyleXfs count="9">
    <xf numFmtId="0" fontId="0" fillId="0" borderId="0"/>
    <xf numFmtId="9" fontId="1" fillId="0" borderId="0" applyFont="0" applyFill="0" applyBorder="0" applyAlignment="0" applyProtection="0"/>
    <xf numFmtId="44" fontId="1" fillId="0" borderId="0" applyFont="0" applyFill="0" applyBorder="0" applyAlignment="0" applyProtection="0"/>
    <xf numFmtId="0" fontId="15" fillId="0" borderId="0"/>
    <xf numFmtId="0" fontId="24" fillId="0" borderId="0"/>
    <xf numFmtId="9" fontId="24"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0" fontId="28" fillId="0" borderId="0" applyNumberFormat="0" applyFill="0" applyBorder="0" applyAlignment="0" applyProtection="0"/>
  </cellStyleXfs>
  <cellXfs count="781">
    <xf numFmtId="0" fontId="0" fillId="0" borderId="0" xfId="0"/>
    <xf numFmtId="0" fontId="0" fillId="0" borderId="0" xfId="0" applyAlignment="1">
      <alignment vertical="center"/>
    </xf>
    <xf numFmtId="0" fontId="2" fillId="0" borderId="0" xfId="0" applyFont="1" applyAlignment="1">
      <alignment horizontal="right" vertical="center"/>
    </xf>
    <xf numFmtId="0" fontId="0" fillId="0" borderId="6" xfId="0" applyBorder="1" applyAlignment="1">
      <alignment horizontal="center"/>
    </xf>
    <xf numFmtId="0" fontId="7" fillId="0" borderId="0" xfId="0" applyFont="1"/>
    <xf numFmtId="0" fontId="8" fillId="5" borderId="0" xfId="0" applyFont="1" applyFill="1" applyAlignment="1">
      <alignment horizontal="center"/>
    </xf>
    <xf numFmtId="0" fontId="9" fillId="5" borderId="0" xfId="0" applyFont="1" applyFill="1" applyAlignment="1">
      <alignment horizontal="center"/>
    </xf>
    <xf numFmtId="0" fontId="10" fillId="5" borderId="0" xfId="0" applyFont="1" applyFill="1" applyAlignment="1">
      <alignment horizontal="center" vertical="center"/>
    </xf>
    <xf numFmtId="0" fontId="6" fillId="0" borderId="6" xfId="0" applyFont="1" applyBorder="1" applyAlignment="1">
      <alignment horizontal="center"/>
    </xf>
    <xf numFmtId="14" fontId="7" fillId="5" borderId="0" xfId="0" applyNumberFormat="1" applyFont="1" applyFill="1"/>
    <xf numFmtId="165" fontId="0" fillId="0" borderId="6" xfId="0" applyNumberFormat="1" applyBorder="1" applyAlignment="1">
      <alignment horizontal="center"/>
    </xf>
    <xf numFmtId="0" fontId="0" fillId="0" borderId="0" xfId="0" applyAlignment="1">
      <alignment horizontal="center"/>
    </xf>
    <xf numFmtId="0" fontId="11" fillId="7" borderId="7" xfId="0" applyFont="1" applyFill="1" applyBorder="1" applyAlignment="1">
      <alignment horizontal="center"/>
    </xf>
    <xf numFmtId="0" fontId="11" fillId="3" borderId="6" xfId="0" applyFont="1" applyFill="1" applyBorder="1" applyAlignment="1">
      <alignment horizontal="center"/>
    </xf>
    <xf numFmtId="0" fontId="0" fillId="2" borderId="0" xfId="0" applyFill="1" applyAlignment="1">
      <alignment horizontal="center" vertical="center"/>
    </xf>
    <xf numFmtId="0" fontId="0" fillId="4" borderId="6" xfId="0" applyFill="1" applyBorder="1" applyAlignment="1">
      <alignment horizontal="center"/>
    </xf>
    <xf numFmtId="0" fontId="5" fillId="4" borderId="6" xfId="0" applyFont="1" applyFill="1" applyBorder="1" applyAlignment="1">
      <alignment horizontal="center"/>
    </xf>
    <xf numFmtId="44" fontId="0" fillId="0" borderId="0" xfId="0" applyNumberFormat="1"/>
    <xf numFmtId="0" fontId="0" fillId="0" borderId="1" xfId="0" applyBorder="1"/>
    <xf numFmtId="165" fontId="13" fillId="0" borderId="1" xfId="0" applyNumberFormat="1" applyFont="1" applyBorder="1"/>
    <xf numFmtId="0" fontId="13" fillId="0" borderId="1" xfId="0" applyFont="1" applyBorder="1"/>
    <xf numFmtId="0" fontId="5" fillId="0" borderId="0" xfId="0" applyFont="1"/>
    <xf numFmtId="2" fontId="6" fillId="0" borderId="0" xfId="0" applyNumberFormat="1" applyFont="1"/>
    <xf numFmtId="0" fontId="0" fillId="4" borderId="0" xfId="0" applyFill="1"/>
    <xf numFmtId="0" fontId="11" fillId="4" borderId="0" xfId="0" applyFont="1" applyFill="1" applyAlignment="1">
      <alignment horizontal="center"/>
    </xf>
    <xf numFmtId="0" fontId="5" fillId="4" borderId="0" xfId="0" applyFont="1" applyFill="1"/>
    <xf numFmtId="0" fontId="15" fillId="9" borderId="0" xfId="3" applyFill="1"/>
    <xf numFmtId="0" fontId="15" fillId="9" borderId="25" xfId="3" applyFill="1" applyBorder="1" applyAlignment="1">
      <alignment horizontal="center" vertical="center" wrapText="1"/>
    </xf>
    <xf numFmtId="0" fontId="18" fillId="9" borderId="25" xfId="3" applyFont="1" applyFill="1" applyBorder="1" applyAlignment="1">
      <alignment horizontal="left" vertical="center" wrapText="1"/>
    </xf>
    <xf numFmtId="2" fontId="15" fillId="9" borderId="25" xfId="3" applyNumberFormat="1" applyFill="1" applyBorder="1" applyAlignment="1">
      <alignment horizontal="center" vertical="center" wrapText="1"/>
    </xf>
    <xf numFmtId="0" fontId="15" fillId="9" borderId="25" xfId="3" applyFill="1" applyBorder="1" applyAlignment="1" applyProtection="1">
      <alignment horizontal="center" vertical="center" wrapText="1"/>
      <protection locked="0"/>
    </xf>
    <xf numFmtId="0" fontId="19" fillId="9" borderId="25" xfId="3" applyFont="1" applyFill="1" applyBorder="1" applyAlignment="1">
      <alignment horizontal="center" vertical="center" wrapText="1"/>
    </xf>
    <xf numFmtId="0" fontId="15" fillId="0" borderId="26" xfId="3" applyBorder="1" applyAlignment="1">
      <alignment vertical="center"/>
    </xf>
    <xf numFmtId="0" fontId="15" fillId="0" borderId="27" xfId="3" applyBorder="1" applyAlignment="1">
      <alignment vertical="center"/>
    </xf>
    <xf numFmtId="0" fontId="15" fillId="0" borderId="28" xfId="3" applyBorder="1" applyAlignment="1">
      <alignment vertical="center"/>
    </xf>
    <xf numFmtId="0" fontId="15" fillId="0" borderId="29" xfId="3" applyBorder="1" applyAlignment="1">
      <alignment vertical="center"/>
    </xf>
    <xf numFmtId="0" fontId="15" fillId="9" borderId="0" xfId="3" applyFill="1" applyAlignment="1">
      <alignment vertical="center"/>
    </xf>
    <xf numFmtId="2" fontId="15" fillId="9" borderId="30" xfId="3" applyNumberFormat="1" applyFill="1" applyBorder="1" applyAlignment="1">
      <alignment horizontal="center"/>
    </xf>
    <xf numFmtId="0" fontId="15" fillId="9" borderId="11" xfId="3" applyFill="1" applyBorder="1"/>
    <xf numFmtId="0" fontId="15" fillId="9" borderId="0" xfId="3" applyFill="1" applyAlignment="1">
      <alignment horizontal="right"/>
    </xf>
    <xf numFmtId="0" fontId="19" fillId="11" borderId="31" xfId="3" applyFont="1" applyFill="1" applyBorder="1" applyAlignment="1" applyProtection="1">
      <alignment horizontal="center" vertical="center" wrapText="1"/>
      <protection locked="0"/>
    </xf>
    <xf numFmtId="0" fontId="19" fillId="11" borderId="32" xfId="3" applyFont="1" applyFill="1" applyBorder="1" applyAlignment="1" applyProtection="1">
      <alignment horizontal="center" vertical="center" wrapText="1"/>
      <protection locked="0"/>
    </xf>
    <xf numFmtId="0" fontId="19" fillId="11" borderId="33" xfId="3" applyFont="1" applyFill="1" applyBorder="1" applyAlignment="1" applyProtection="1">
      <alignment horizontal="center" vertical="center" wrapText="1"/>
      <protection locked="0"/>
    </xf>
    <xf numFmtId="0" fontId="19" fillId="11" borderId="34" xfId="3" applyFont="1" applyFill="1" applyBorder="1" applyAlignment="1" applyProtection="1">
      <alignment horizontal="center" vertical="center" wrapText="1"/>
      <protection locked="0"/>
    </xf>
    <xf numFmtId="0" fontId="15" fillId="9" borderId="35" xfId="3" applyFill="1" applyBorder="1" applyAlignment="1">
      <alignment horizontal="right"/>
    </xf>
    <xf numFmtId="0" fontId="20" fillId="9" borderId="0" xfId="3" applyFont="1" applyFill="1"/>
    <xf numFmtId="0" fontId="2" fillId="0" borderId="0" xfId="0" applyFont="1"/>
    <xf numFmtId="0" fontId="0" fillId="4" borderId="43" xfId="0" applyFill="1" applyBorder="1"/>
    <xf numFmtId="0" fontId="0" fillId="4" borderId="40" xfId="0" applyFill="1" applyBorder="1"/>
    <xf numFmtId="0" fontId="0" fillId="4" borderId="41" xfId="0" applyFill="1" applyBorder="1"/>
    <xf numFmtId="0" fontId="13" fillId="4" borderId="38" xfId="0" applyFont="1" applyFill="1" applyBorder="1"/>
    <xf numFmtId="0" fontId="13" fillId="4" borderId="39" xfId="0" applyFont="1" applyFill="1" applyBorder="1"/>
    <xf numFmtId="0" fontId="0" fillId="4" borderId="49" xfId="0" applyFill="1" applyBorder="1"/>
    <xf numFmtId="0" fontId="0" fillId="8" borderId="0" xfId="0" applyFill="1"/>
    <xf numFmtId="0" fontId="0" fillId="8" borderId="37" xfId="0" applyFill="1" applyBorder="1"/>
    <xf numFmtId="0" fontId="0" fillId="8" borderId="40" xfId="0" applyFill="1" applyBorder="1"/>
    <xf numFmtId="0" fontId="0" fillId="8" borderId="41" xfId="0" applyFill="1" applyBorder="1"/>
    <xf numFmtId="0" fontId="13" fillId="8" borderId="37" xfId="0" applyFont="1" applyFill="1" applyBorder="1"/>
    <xf numFmtId="0" fontId="0" fillId="8" borderId="43" xfId="0" applyFill="1" applyBorder="1"/>
    <xf numFmtId="0" fontId="0" fillId="8" borderId="44" xfId="0" applyFill="1" applyBorder="1"/>
    <xf numFmtId="0" fontId="13" fillId="8" borderId="38" xfId="0" applyFont="1" applyFill="1" applyBorder="1"/>
    <xf numFmtId="0" fontId="0" fillId="8" borderId="46" xfId="0" applyFill="1" applyBorder="1"/>
    <xf numFmtId="0" fontId="13" fillId="8" borderId="39" xfId="0" applyFont="1" applyFill="1" applyBorder="1"/>
    <xf numFmtId="0" fontId="0" fillId="8" borderId="48" xfId="0" applyFill="1" applyBorder="1"/>
    <xf numFmtId="0" fontId="0" fillId="8" borderId="49" xfId="0" applyFill="1" applyBorder="1"/>
    <xf numFmtId="0" fontId="2" fillId="8" borderId="40" xfId="0" applyFont="1" applyFill="1" applyBorder="1"/>
    <xf numFmtId="0" fontId="2" fillId="8" borderId="41" xfId="0" applyFont="1" applyFill="1" applyBorder="1"/>
    <xf numFmtId="0" fontId="5" fillId="0" borderId="55" xfId="0" applyFont="1" applyBorder="1"/>
    <xf numFmtId="0" fontId="5" fillId="0" borderId="57" xfId="0" applyFont="1" applyBorder="1"/>
    <xf numFmtId="2" fontId="5" fillId="0" borderId="1" xfId="0" applyNumberFormat="1" applyFont="1" applyBorder="1"/>
    <xf numFmtId="10" fontId="0" fillId="0" borderId="0" xfId="0" applyNumberFormat="1"/>
    <xf numFmtId="2" fontId="5" fillId="0" borderId="58" xfId="0" applyNumberFormat="1" applyFont="1" applyBorder="1"/>
    <xf numFmtId="0" fontId="2" fillId="3" borderId="55" xfId="0" applyFont="1" applyFill="1" applyBorder="1" applyAlignment="1">
      <alignment horizontal="center"/>
    </xf>
    <xf numFmtId="0" fontId="2" fillId="3" borderId="1" xfId="0" applyFont="1" applyFill="1" applyBorder="1" applyAlignment="1">
      <alignment horizontal="center"/>
    </xf>
    <xf numFmtId="0" fontId="2" fillId="3" borderId="56" xfId="0" applyFont="1" applyFill="1" applyBorder="1" applyAlignment="1">
      <alignment horizontal="center"/>
    </xf>
    <xf numFmtId="0" fontId="25" fillId="13" borderId="59" xfId="0" applyFont="1" applyFill="1" applyBorder="1" applyAlignment="1">
      <alignment horizontal="center" vertical="center" wrapText="1"/>
    </xf>
    <xf numFmtId="49" fontId="26" fillId="0" borderId="59" xfId="0" applyNumberFormat="1" applyFont="1" applyBorder="1" applyAlignment="1">
      <alignment horizontal="center" vertical="center" wrapText="1"/>
    </xf>
    <xf numFmtId="168" fontId="27" fillId="0" borderId="59" xfId="0" applyNumberFormat="1" applyFont="1" applyBorder="1" applyAlignment="1">
      <alignment vertical="center" wrapText="1"/>
    </xf>
    <xf numFmtId="49" fontId="12" fillId="0" borderId="59" xfId="0" applyNumberFormat="1" applyFont="1" applyBorder="1" applyAlignment="1">
      <alignment horizontal="center" vertical="center" wrapText="1"/>
    </xf>
    <xf numFmtId="168" fontId="27" fillId="9" borderId="59" xfId="0" applyNumberFormat="1" applyFont="1" applyFill="1" applyBorder="1" applyAlignment="1">
      <alignment vertical="top" wrapText="1"/>
    </xf>
    <xf numFmtId="49" fontId="12" fillId="0" borderId="59" xfId="0" applyNumberFormat="1" applyFont="1" applyBorder="1" applyAlignment="1">
      <alignment horizontal="center" wrapText="1"/>
    </xf>
    <xf numFmtId="49" fontId="12" fillId="9" borderId="59" xfId="0" applyNumberFormat="1" applyFont="1" applyFill="1" applyBorder="1" applyAlignment="1">
      <alignment horizontal="center" wrapText="1"/>
    </xf>
    <xf numFmtId="0" fontId="12" fillId="0" borderId="59" xfId="0" applyFont="1" applyBorder="1"/>
    <xf numFmtId="0" fontId="0" fillId="0" borderId="0" xfId="0" applyAlignment="1">
      <alignment horizontal="center" vertical="center"/>
    </xf>
    <xf numFmtId="0" fontId="25" fillId="13" borderId="63" xfId="0" applyFont="1" applyFill="1" applyBorder="1" applyAlignment="1">
      <alignment horizontal="center" vertical="center" wrapText="1"/>
    </xf>
    <xf numFmtId="0" fontId="12" fillId="0" borderId="63" xfId="0" applyFont="1" applyBorder="1" applyAlignment="1">
      <alignment horizontal="center" vertical="center" wrapText="1"/>
    </xf>
    <xf numFmtId="0" fontId="25" fillId="13" borderId="64" xfId="0" applyFont="1" applyFill="1" applyBorder="1" applyAlignment="1">
      <alignment horizontal="center" vertical="center" wrapText="1"/>
    </xf>
    <xf numFmtId="0" fontId="12" fillId="14" borderId="64" xfId="0" applyFont="1" applyFill="1" applyBorder="1" applyAlignment="1">
      <alignment horizontal="center" vertical="center" textRotation="90" wrapText="1"/>
    </xf>
    <xf numFmtId="168" fontId="27" fillId="14" borderId="64" xfId="0" applyNumberFormat="1" applyFont="1" applyFill="1" applyBorder="1" applyAlignment="1">
      <alignment vertical="center" wrapText="1"/>
    </xf>
    <xf numFmtId="0" fontId="12" fillId="14" borderId="64" xfId="0" applyFont="1" applyFill="1" applyBorder="1"/>
    <xf numFmtId="168" fontId="27" fillId="0" borderId="64" xfId="0" applyNumberFormat="1" applyFont="1" applyBorder="1" applyAlignment="1">
      <alignment vertical="center" wrapText="1"/>
    </xf>
    <xf numFmtId="0" fontId="12" fillId="11" borderId="64" xfId="0" applyFont="1" applyFill="1" applyBorder="1"/>
    <xf numFmtId="168" fontId="27" fillId="11" borderId="64" xfId="0" applyNumberFormat="1" applyFont="1" applyFill="1" applyBorder="1" applyAlignment="1">
      <alignment vertical="center" wrapText="1"/>
    </xf>
    <xf numFmtId="168" fontId="27" fillId="9" borderId="64" xfId="0" applyNumberFormat="1" applyFont="1" applyFill="1" applyBorder="1" applyAlignment="1">
      <alignment vertical="center" wrapText="1"/>
    </xf>
    <xf numFmtId="0" fontId="12" fillId="0" borderId="64" xfId="0" applyFont="1" applyBorder="1"/>
    <xf numFmtId="0" fontId="25" fillId="13" borderId="65" xfId="0" applyFont="1" applyFill="1" applyBorder="1" applyAlignment="1">
      <alignment horizontal="center" vertical="center" wrapText="1"/>
    </xf>
    <xf numFmtId="4" fontId="12" fillId="0" borderId="66" xfId="0" applyNumberFormat="1" applyFont="1" applyBorder="1" applyAlignment="1">
      <alignment horizontal="center" vertical="center" wrapText="1"/>
    </xf>
    <xf numFmtId="2" fontId="11" fillId="0" borderId="1" xfId="0" applyNumberFormat="1" applyFont="1" applyBorder="1"/>
    <xf numFmtId="2" fontId="5" fillId="0" borderId="56" xfId="0" applyNumberFormat="1" applyFont="1" applyBorder="1"/>
    <xf numFmtId="2" fontId="11" fillId="0" borderId="58" xfId="0" applyNumberFormat="1" applyFont="1" applyBorder="1"/>
    <xf numFmtId="2" fontId="5" fillId="0" borderId="61" xfId="0" applyNumberFormat="1" applyFont="1" applyBorder="1"/>
    <xf numFmtId="2" fontId="5" fillId="0" borderId="36" xfId="0" applyNumberFormat="1" applyFont="1" applyBorder="1"/>
    <xf numFmtId="2" fontId="11" fillId="0" borderId="56" xfId="0" applyNumberFormat="1" applyFont="1" applyBorder="1"/>
    <xf numFmtId="2" fontId="5" fillId="0" borderId="62" xfId="0" applyNumberFormat="1" applyFont="1" applyBorder="1"/>
    <xf numFmtId="44" fontId="2" fillId="11" borderId="15" xfId="2" applyFont="1" applyFill="1" applyBorder="1"/>
    <xf numFmtId="44" fontId="2" fillId="0" borderId="15" xfId="2" applyFont="1" applyBorder="1"/>
    <xf numFmtId="0" fontId="0" fillId="0" borderId="6" xfId="0" applyBorder="1" applyAlignment="1" applyProtection="1">
      <alignment horizontal="center"/>
      <protection locked="0"/>
    </xf>
    <xf numFmtId="9" fontId="0" fillId="0" borderId="6" xfId="1" applyFont="1" applyBorder="1" applyAlignment="1" applyProtection="1">
      <alignment horizontal="center"/>
      <protection locked="0"/>
    </xf>
    <xf numFmtId="1" fontId="0" fillId="0" borderId="6" xfId="0" applyNumberFormat="1" applyBorder="1" applyAlignment="1" applyProtection="1">
      <alignment horizontal="center"/>
      <protection locked="0"/>
    </xf>
    <xf numFmtId="0" fontId="0" fillId="0" borderId="0" xfId="0" applyAlignment="1" applyProtection="1">
      <alignment vertical="center"/>
      <protection locked="0"/>
    </xf>
    <xf numFmtId="0" fontId="0" fillId="0" borderId="0" xfId="0" applyProtection="1">
      <protection locked="0"/>
    </xf>
    <xf numFmtId="0" fontId="7" fillId="0" borderId="0" xfId="0" applyFont="1" applyProtection="1">
      <protection locked="0"/>
    </xf>
    <xf numFmtId="0" fontId="0" fillId="0" borderId="0" xfId="0" applyAlignment="1" applyProtection="1">
      <alignment horizontal="center"/>
      <protection locked="0"/>
    </xf>
    <xf numFmtId="0" fontId="3" fillId="3" borderId="0" xfId="0" applyFont="1" applyFill="1" applyAlignment="1">
      <alignment horizontal="left" vertical="center"/>
    </xf>
    <xf numFmtId="0" fontId="0" fillId="3" borderId="0" xfId="0" applyFill="1" applyAlignment="1">
      <alignment vertical="center"/>
    </xf>
    <xf numFmtId="0" fontId="2" fillId="4" borderId="0" xfId="0" applyFont="1" applyFill="1" applyAlignment="1">
      <alignment horizontal="right" vertical="center"/>
    </xf>
    <xf numFmtId="0" fontId="12" fillId="0" borderId="0" xfId="0" applyFont="1" applyAlignment="1">
      <alignment vertical="center"/>
    </xf>
    <xf numFmtId="0" fontId="6" fillId="0" borderId="0" xfId="0" applyFont="1" applyAlignment="1">
      <alignment vertical="center"/>
    </xf>
    <xf numFmtId="0" fontId="2" fillId="0" borderId="0" xfId="0" applyFont="1" applyAlignment="1">
      <alignment horizontal="right" vertical="top" wrapText="1"/>
    </xf>
    <xf numFmtId="1" fontId="23" fillId="0" borderId="0" xfId="0" applyNumberFormat="1" applyFont="1" applyProtection="1">
      <protection locked="0"/>
    </xf>
    <xf numFmtId="0" fontId="33" fillId="0" borderId="0" xfId="0" applyFont="1" applyProtection="1">
      <protection locked="0"/>
    </xf>
    <xf numFmtId="165" fontId="13" fillId="0" borderId="0" xfId="0" applyNumberFormat="1" applyFont="1"/>
    <xf numFmtId="0" fontId="33" fillId="0" borderId="0" xfId="0" applyFont="1"/>
    <xf numFmtId="0" fontId="33" fillId="0" borderId="0" xfId="0" applyFont="1" applyAlignment="1">
      <alignment vertical="center"/>
    </xf>
    <xf numFmtId="0" fontId="33" fillId="8" borderId="40" xfId="0" applyFont="1" applyFill="1" applyBorder="1" applyAlignment="1">
      <alignment vertical="center"/>
    </xf>
    <xf numFmtId="0" fontId="33" fillId="8" borderId="41" xfId="0" applyFont="1" applyFill="1" applyBorder="1" applyAlignment="1">
      <alignment vertical="center"/>
    </xf>
    <xf numFmtId="0" fontId="33" fillId="8" borderId="51" xfId="0" applyFont="1" applyFill="1" applyBorder="1" applyAlignment="1">
      <alignment horizontal="center"/>
    </xf>
    <xf numFmtId="0" fontId="33" fillId="8" borderId="42" xfId="0" applyFont="1" applyFill="1" applyBorder="1" applyAlignment="1">
      <alignment vertical="center"/>
    </xf>
    <xf numFmtId="0" fontId="37" fillId="3" borderId="6" xfId="0" applyFont="1" applyFill="1" applyBorder="1" applyAlignment="1">
      <alignment horizontal="center"/>
    </xf>
    <xf numFmtId="0" fontId="36" fillId="0" borderId="0" xfId="0" applyFont="1"/>
    <xf numFmtId="44" fontId="38" fillId="0" borderId="0" xfId="0" applyNumberFormat="1" applyFont="1"/>
    <xf numFmtId="0" fontId="38" fillId="0" borderId="0" xfId="0" applyFont="1"/>
    <xf numFmtId="44" fontId="39" fillId="0" borderId="0" xfId="0" applyNumberFormat="1" applyFont="1"/>
    <xf numFmtId="44" fontId="0" fillId="0" borderId="78" xfId="0" applyNumberFormat="1" applyBorder="1"/>
    <xf numFmtId="0" fontId="0" fillId="0" borderId="78" xfId="0" applyBorder="1"/>
    <xf numFmtId="0" fontId="0" fillId="0" borderId="79" xfId="0" applyBorder="1"/>
    <xf numFmtId="0" fontId="0" fillId="0" borderId="44" xfId="0" applyBorder="1" applyAlignment="1">
      <alignment horizontal="right"/>
    </xf>
    <xf numFmtId="0" fontId="0" fillId="0" borderId="45" xfId="0" applyBorder="1"/>
    <xf numFmtId="0" fontId="0" fillId="0" borderId="81" xfId="0" applyBorder="1" applyAlignment="1">
      <alignment horizontal="center" vertical="center" wrapText="1"/>
    </xf>
    <xf numFmtId="0" fontId="0" fillId="0" borderId="81" xfId="0" applyBorder="1" applyAlignment="1">
      <alignment horizontal="center" vertical="center"/>
    </xf>
    <xf numFmtId="0" fontId="0" fillId="0" borderId="0" xfId="0" applyAlignment="1">
      <alignment horizontal="right" vertical="center"/>
    </xf>
    <xf numFmtId="0" fontId="0" fillId="0" borderId="47" xfId="0" applyBorder="1"/>
    <xf numFmtId="10" fontId="0" fillId="0" borderId="81" xfId="0" applyNumberFormat="1" applyBorder="1" applyAlignment="1">
      <alignment horizontal="center" vertical="center"/>
    </xf>
    <xf numFmtId="168" fontId="0" fillId="0" borderId="81" xfId="0" applyNumberFormat="1" applyBorder="1"/>
    <xf numFmtId="168" fontId="0" fillId="18" borderId="81" xfId="0" applyNumberFormat="1" applyFill="1" applyBorder="1"/>
    <xf numFmtId="0" fontId="0" fillId="0" borderId="0" xfId="0" applyAlignment="1">
      <alignment horizontal="right"/>
    </xf>
    <xf numFmtId="168" fontId="0" fillId="9" borderId="81" xfId="0" applyNumberFormat="1" applyFill="1" applyBorder="1"/>
    <xf numFmtId="44" fontId="0" fillId="0" borderId="47" xfId="0" applyNumberFormat="1" applyBorder="1"/>
    <xf numFmtId="0" fontId="0" fillId="20" borderId="0" xfId="0" applyFill="1"/>
    <xf numFmtId="0" fontId="0" fillId="8" borderId="0" xfId="0" applyFill="1" applyAlignment="1">
      <alignment horizontal="right"/>
    </xf>
    <xf numFmtId="44" fontId="0" fillId="8" borderId="47" xfId="0" applyNumberFormat="1" applyFill="1" applyBorder="1"/>
    <xf numFmtId="0" fontId="0" fillId="0" borderId="82" xfId="0" applyBorder="1" applyAlignment="1">
      <alignment horizontal="center" vertical="center" wrapText="1"/>
    </xf>
    <xf numFmtId="10" fontId="0" fillId="0" borderId="82" xfId="0" applyNumberFormat="1" applyBorder="1" applyAlignment="1">
      <alignment horizontal="center" vertical="center"/>
    </xf>
    <xf numFmtId="168" fontId="0" fillId="0" borderId="82" xfId="0" applyNumberFormat="1" applyBorder="1"/>
    <xf numFmtId="168" fontId="0" fillId="0" borderId="83" xfId="0" applyNumberFormat="1" applyBorder="1"/>
    <xf numFmtId="44" fontId="1" fillId="0" borderId="86" xfId="2" applyFont="1" applyBorder="1"/>
    <xf numFmtId="0" fontId="0" fillId="0" borderId="81" xfId="0" applyBorder="1"/>
    <xf numFmtId="44" fontId="1" fillId="0" borderId="92" xfId="2" applyFont="1" applyBorder="1"/>
    <xf numFmtId="0" fontId="0" fillId="0" borderId="49" xfId="0" applyBorder="1"/>
    <xf numFmtId="0" fontId="0" fillId="0" borderId="50" xfId="0" applyBorder="1"/>
    <xf numFmtId="0" fontId="0" fillId="0" borderId="0" xfId="0" applyAlignment="1" applyProtection="1">
      <alignment vertical="center" wrapText="1"/>
      <protection hidden="1"/>
    </xf>
    <xf numFmtId="0" fontId="0" fillId="0" borderId="0" xfId="0" applyAlignment="1" applyProtection="1">
      <alignment horizontal="center" vertical="center" wrapText="1"/>
      <protection hidden="1"/>
    </xf>
    <xf numFmtId="0" fontId="0" fillId="21" borderId="0" xfId="0" applyFill="1" applyAlignment="1" applyProtection="1">
      <alignment horizontal="center" vertical="center" wrapText="1"/>
      <protection hidden="1"/>
    </xf>
    <xf numFmtId="0" fontId="41" fillId="21" borderId="0" xfId="0" applyFont="1" applyFill="1" applyAlignment="1" applyProtection="1">
      <alignment horizontal="center" vertical="center" wrapText="1"/>
      <protection hidden="1"/>
    </xf>
    <xf numFmtId="0" fontId="0" fillId="0" borderId="0" xfId="0" applyAlignment="1" applyProtection="1">
      <alignment horizontal="center"/>
      <protection hidden="1"/>
    </xf>
    <xf numFmtId="0" fontId="31" fillId="0" borderId="0" xfId="0" applyFont="1" applyProtection="1">
      <protection locked="0"/>
    </xf>
    <xf numFmtId="44" fontId="31" fillId="0" borderId="0" xfId="2" applyFont="1" applyProtection="1">
      <protection locked="0"/>
    </xf>
    <xf numFmtId="0" fontId="31" fillId="0" borderId="0" xfId="0" applyFont="1" applyAlignment="1" applyProtection="1">
      <alignment horizontal="center"/>
      <protection locked="0"/>
    </xf>
    <xf numFmtId="44" fontId="1" fillId="0" borderId="0" xfId="2" applyFont="1" applyProtection="1">
      <protection hidden="1"/>
    </xf>
    <xf numFmtId="0" fontId="0" fillId="0" borderId="0" xfId="0" applyProtection="1">
      <protection hidden="1"/>
    </xf>
    <xf numFmtId="44" fontId="0" fillId="0" borderId="0" xfId="0" applyNumberFormat="1" applyProtection="1">
      <protection hidden="1"/>
    </xf>
    <xf numFmtId="44" fontId="2" fillId="22" borderId="0" xfId="0" applyNumberFormat="1" applyFont="1" applyFill="1" applyProtection="1">
      <protection hidden="1"/>
    </xf>
    <xf numFmtId="44" fontId="2" fillId="0" borderId="0" xfId="0" applyNumberFormat="1" applyFont="1" applyProtection="1">
      <protection hidden="1"/>
    </xf>
    <xf numFmtId="0" fontId="0" fillId="0" borderId="0" xfId="0" applyAlignment="1" applyProtection="1">
      <alignment wrapText="1"/>
      <protection locked="0"/>
    </xf>
    <xf numFmtId="0" fontId="0" fillId="0" borderId="0" xfId="0" applyAlignment="1" applyProtection="1">
      <alignment wrapText="1"/>
      <protection hidden="1"/>
    </xf>
    <xf numFmtId="0" fontId="2" fillId="0" borderId="0" xfId="0" applyFont="1" applyAlignment="1" applyProtection="1">
      <alignment horizontal="center" vertical="center" wrapText="1"/>
      <protection hidden="1"/>
    </xf>
    <xf numFmtId="0" fontId="47" fillId="0" borderId="0" xfId="0" applyFont="1" applyAlignment="1" applyProtection="1">
      <alignment horizontal="center" vertical="center" wrapText="1"/>
      <protection hidden="1"/>
    </xf>
    <xf numFmtId="0" fontId="0" fillId="0" borderId="0" xfId="0" applyAlignment="1" applyProtection="1">
      <alignment horizontal="left" vertical="top" wrapText="1"/>
      <protection hidden="1"/>
    </xf>
    <xf numFmtId="0" fontId="0" fillId="0" borderId="0" xfId="0" applyAlignment="1" applyProtection="1">
      <alignment horizontal="left"/>
      <protection hidden="1"/>
    </xf>
    <xf numFmtId="0" fontId="48" fillId="0" borderId="0" xfId="0" applyFont="1" applyAlignment="1" applyProtection="1">
      <alignment horizontal="left"/>
      <protection hidden="1"/>
    </xf>
    <xf numFmtId="0" fontId="49" fillId="0" borderId="0" xfId="0" applyFont="1" applyAlignment="1" applyProtection="1">
      <alignment horizontal="center"/>
      <protection hidden="1"/>
    </xf>
    <xf numFmtId="0" fontId="49" fillId="0" borderId="0" xfId="0" applyFont="1" applyAlignment="1" applyProtection="1">
      <alignment horizontal="left"/>
      <protection hidden="1"/>
    </xf>
    <xf numFmtId="0" fontId="14" fillId="0" borderId="0" xfId="0" applyFont="1" applyProtection="1">
      <protection hidden="1"/>
    </xf>
    <xf numFmtId="0" fontId="5" fillId="0" borderId="0" xfId="0" applyFont="1" applyProtection="1">
      <protection hidden="1"/>
    </xf>
    <xf numFmtId="0" fontId="11" fillId="7" borderId="7" xfId="0" applyFont="1" applyFill="1" applyBorder="1" applyAlignment="1">
      <alignment horizontal="center" vertical="center"/>
    </xf>
    <xf numFmtId="0" fontId="47" fillId="7" borderId="0" xfId="0" applyFont="1" applyFill="1" applyProtection="1">
      <protection hidden="1"/>
    </xf>
    <xf numFmtId="0" fontId="2" fillId="0" borderId="0" xfId="0" applyFont="1" applyAlignment="1">
      <alignment vertical="center"/>
    </xf>
    <xf numFmtId="0" fontId="3" fillId="4" borderId="43" xfId="0" applyFont="1" applyFill="1" applyBorder="1" applyAlignment="1" applyProtection="1">
      <alignment vertical="center" wrapText="1"/>
      <protection hidden="1"/>
    </xf>
    <xf numFmtId="0" fontId="2" fillId="0" borderId="99" xfId="0" applyFont="1" applyBorder="1" applyAlignment="1" applyProtection="1">
      <alignment horizontal="center" vertical="center" wrapText="1"/>
      <protection hidden="1"/>
    </xf>
    <xf numFmtId="0" fontId="0" fillId="0" borderId="0" xfId="0" applyAlignment="1" applyProtection="1">
      <alignment vertical="top" wrapText="1"/>
      <protection hidden="1"/>
    </xf>
    <xf numFmtId="0" fontId="57" fillId="0" borderId="44" xfId="8" applyFont="1" applyFill="1" applyBorder="1" applyAlignment="1" applyProtection="1">
      <alignment horizontal="center" vertical="center"/>
      <protection hidden="1"/>
    </xf>
    <xf numFmtId="0" fontId="57" fillId="0" borderId="45" xfId="8" applyFont="1" applyFill="1" applyBorder="1" applyAlignment="1" applyProtection="1">
      <alignment horizontal="center" vertical="center"/>
      <protection hidden="1"/>
    </xf>
    <xf numFmtId="0" fontId="29" fillId="0" borderId="0" xfId="8" applyFont="1" applyBorder="1" applyAlignment="1" applyProtection="1">
      <alignment horizontal="right" vertical="top" wrapText="1"/>
      <protection hidden="1"/>
    </xf>
    <xf numFmtId="0" fontId="0" fillId="0" borderId="0" xfId="0" applyAlignment="1">
      <alignment vertical="center" wrapText="1"/>
    </xf>
    <xf numFmtId="0" fontId="57" fillId="0" borderId="47" xfId="8" applyFont="1" applyFill="1" applyBorder="1" applyAlignment="1" applyProtection="1">
      <alignment horizontal="center" vertical="center"/>
      <protection hidden="1"/>
    </xf>
    <xf numFmtId="0" fontId="0" fillId="0" borderId="0" xfId="0" applyAlignment="1">
      <alignment horizontal="left" vertical="center" wrapText="1"/>
    </xf>
    <xf numFmtId="0" fontId="29" fillId="0" borderId="0" xfId="8" applyFont="1" applyFill="1" applyBorder="1" applyAlignment="1" applyProtection="1">
      <alignment horizontal="right" vertical="top" wrapText="1"/>
      <protection hidden="1"/>
    </xf>
    <xf numFmtId="0" fontId="0" fillId="0" borderId="0" xfId="0" applyAlignment="1" applyProtection="1">
      <alignment vertical="center"/>
      <protection hidden="1"/>
    </xf>
    <xf numFmtId="0" fontId="52" fillId="0" borderId="49" xfId="0" applyFont="1" applyBorder="1" applyAlignment="1" applyProtection="1">
      <alignment vertical="top" wrapText="1"/>
      <protection hidden="1"/>
    </xf>
    <xf numFmtId="0" fontId="23" fillId="0" borderId="0" xfId="0" applyFont="1" applyAlignment="1" applyProtection="1">
      <alignment horizontal="center" vertical="center" wrapText="1"/>
      <protection hidden="1"/>
    </xf>
    <xf numFmtId="0" fontId="0" fillId="0" borderId="0" xfId="0" applyAlignment="1">
      <alignment wrapText="1"/>
    </xf>
    <xf numFmtId="0" fontId="2" fillId="0" borderId="0" xfId="0" applyFont="1" applyAlignment="1">
      <alignment wrapText="1"/>
    </xf>
    <xf numFmtId="0" fontId="78" fillId="0" borderId="0" xfId="8" applyFont="1" applyBorder="1" applyAlignment="1">
      <alignment vertical="center"/>
    </xf>
    <xf numFmtId="0" fontId="57" fillId="0" borderId="0" xfId="8" applyFont="1" applyBorder="1" applyAlignment="1">
      <alignment vertical="center"/>
    </xf>
    <xf numFmtId="0" fontId="40" fillId="24" borderId="97" xfId="0" applyFont="1" applyFill="1" applyBorder="1" applyAlignment="1">
      <alignment horizontal="center" vertical="center" wrapText="1"/>
    </xf>
    <xf numFmtId="0" fontId="0" fillId="25" borderId="98" xfId="0" applyFill="1" applyBorder="1"/>
    <xf numFmtId="0" fontId="0" fillId="26" borderId="98" xfId="0" applyFill="1" applyBorder="1"/>
    <xf numFmtId="0" fontId="2" fillId="22" borderId="0" xfId="0" applyFont="1" applyFill="1" applyAlignment="1" applyProtection="1">
      <alignment horizontal="center" vertical="center" wrapText="1"/>
      <protection hidden="1"/>
    </xf>
    <xf numFmtId="165" fontId="0" fillId="0" borderId="1" xfId="0" applyNumberFormat="1" applyBorder="1" applyProtection="1">
      <protection hidden="1"/>
    </xf>
    <xf numFmtId="165" fontId="2" fillId="0" borderId="1" xfId="0" applyNumberFormat="1" applyFont="1" applyBorder="1" applyProtection="1">
      <protection hidden="1"/>
    </xf>
    <xf numFmtId="2" fontId="5" fillId="0" borderId="60" xfId="0" applyNumberFormat="1" applyFont="1" applyBorder="1"/>
    <xf numFmtId="0" fontId="2" fillId="0" borderId="0" xfId="0" applyFont="1" applyAlignment="1">
      <alignment horizontal="center" vertical="center"/>
    </xf>
    <xf numFmtId="14" fontId="0" fillId="0" borderId="0" xfId="0" applyNumberFormat="1"/>
    <xf numFmtId="0" fontId="2" fillId="4" borderId="0" xfId="0" applyFont="1" applyFill="1" applyAlignment="1">
      <alignment horizontal="right" vertical="top"/>
    </xf>
    <xf numFmtId="0" fontId="78" fillId="0" borderId="0" xfId="8" applyFont="1" applyBorder="1" applyAlignment="1">
      <alignment vertical="center" wrapText="1"/>
    </xf>
    <xf numFmtId="0" fontId="57" fillId="0" borderId="0" xfId="8" applyFont="1" applyBorder="1" applyAlignment="1">
      <alignment vertical="center" wrapText="1"/>
    </xf>
    <xf numFmtId="0" fontId="80" fillId="0" borderId="0" xfId="8" applyFont="1" applyBorder="1" applyAlignment="1">
      <alignment vertical="center"/>
    </xf>
    <xf numFmtId="0" fontId="20" fillId="0" borderId="0" xfId="0" applyFont="1" applyAlignment="1">
      <alignment horizontal="right" vertical="center"/>
    </xf>
    <xf numFmtId="0" fontId="20" fillId="4" borderId="0" xfId="0" applyFont="1" applyFill="1" applyAlignment="1">
      <alignment horizontal="right" vertical="center"/>
    </xf>
    <xf numFmtId="0" fontId="2" fillId="0" borderId="0" xfId="0" applyFont="1" applyAlignment="1" applyProtection="1">
      <alignment horizontal="right" vertical="center"/>
      <protection locked="0"/>
    </xf>
    <xf numFmtId="0" fontId="12" fillId="0" borderId="0" xfId="0" applyFont="1" applyAlignment="1" applyProtection="1">
      <alignment vertical="center"/>
      <protection locked="0"/>
    </xf>
    <xf numFmtId="0" fontId="6" fillId="0" borderId="71" xfId="0" applyFont="1" applyBorder="1" applyAlignment="1">
      <alignment vertical="center" wrapText="1"/>
    </xf>
    <xf numFmtId="0" fontId="6" fillId="0" borderId="72" xfId="0" applyFont="1" applyBorder="1" applyAlignment="1">
      <alignment vertical="center" wrapText="1"/>
    </xf>
    <xf numFmtId="0" fontId="33" fillId="0" borderId="0" xfId="0" applyFont="1" applyAlignment="1" applyProtection="1">
      <alignment vertical="center"/>
      <protection locked="0"/>
    </xf>
    <xf numFmtId="9" fontId="6" fillId="0" borderId="1" xfId="1" applyFont="1" applyBorder="1" applyAlignment="1" applyProtection="1">
      <alignment horizontal="center" vertical="center"/>
      <protection locked="0"/>
    </xf>
    <xf numFmtId="9" fontId="6" fillId="0" borderId="1" xfId="1" applyFont="1" applyBorder="1" applyAlignment="1" applyProtection="1">
      <alignment horizontal="center" vertical="center"/>
      <protection hidden="1"/>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hidden="1"/>
    </xf>
    <xf numFmtId="0" fontId="0" fillId="0" borderId="45" xfId="0" applyBorder="1" applyAlignment="1">
      <alignment horizontal="center"/>
    </xf>
    <xf numFmtId="0" fontId="0" fillId="0" borderId="79" xfId="0" applyBorder="1" applyAlignment="1">
      <alignment horizontal="center"/>
    </xf>
    <xf numFmtId="0" fontId="40" fillId="23" borderId="96" xfId="0" applyFont="1" applyFill="1" applyBorder="1"/>
    <xf numFmtId="0" fontId="81" fillId="0" borderId="0" xfId="0" applyFont="1" applyAlignment="1" applyProtection="1">
      <alignment vertical="top" wrapText="1"/>
      <protection locked="0"/>
    </xf>
    <xf numFmtId="0" fontId="0" fillId="8" borderId="0" xfId="0" applyFill="1" applyProtection="1">
      <protection locked="0"/>
    </xf>
    <xf numFmtId="0" fontId="0" fillId="8" borderId="41" xfId="0" applyFill="1" applyBorder="1" applyProtection="1">
      <protection locked="0"/>
    </xf>
    <xf numFmtId="0" fontId="0" fillId="0" borderId="41" xfId="0" applyBorder="1" applyProtection="1">
      <protection locked="0"/>
    </xf>
    <xf numFmtId="0" fontId="0" fillId="0" borderId="42" xfId="0" applyBorder="1" applyProtection="1">
      <protection locked="0"/>
    </xf>
    <xf numFmtId="0" fontId="0" fillId="8" borderId="44" xfId="0" applyFill="1" applyBorder="1" applyProtection="1">
      <protection locked="0"/>
    </xf>
    <xf numFmtId="0" fontId="0" fillId="0" borderId="44" xfId="0" applyBorder="1" applyProtection="1">
      <protection locked="0"/>
    </xf>
    <xf numFmtId="0" fontId="0" fillId="0" borderId="45" xfId="0" applyBorder="1" applyProtection="1">
      <protection locked="0"/>
    </xf>
    <xf numFmtId="0" fontId="0" fillId="0" borderId="47" xfId="0" applyBorder="1" applyProtection="1">
      <protection locked="0"/>
    </xf>
    <xf numFmtId="0" fontId="0" fillId="8" borderId="49" xfId="0" applyFill="1" applyBorder="1" applyProtection="1">
      <protection locked="0"/>
    </xf>
    <xf numFmtId="0" fontId="0" fillId="0" borderId="49" xfId="0" applyBorder="1" applyProtection="1">
      <protection locked="0"/>
    </xf>
    <xf numFmtId="0" fontId="0" fillId="0" borderId="50" xfId="0" applyBorder="1" applyProtection="1">
      <protection locked="0"/>
    </xf>
    <xf numFmtId="0" fontId="2" fillId="8" borderId="41" xfId="0" applyFont="1" applyFill="1" applyBorder="1" applyProtection="1">
      <protection locked="0"/>
    </xf>
    <xf numFmtId="0" fontId="2" fillId="0" borderId="41" xfId="0" applyFont="1" applyBorder="1" applyProtection="1">
      <protection locked="0"/>
    </xf>
    <xf numFmtId="0" fontId="2" fillId="0" borderId="42" xfId="0" applyFont="1" applyBorder="1" applyProtection="1">
      <protection locked="0"/>
    </xf>
    <xf numFmtId="0" fontId="0" fillId="4" borderId="42" xfId="0" applyFill="1" applyBorder="1" applyProtection="1">
      <protection locked="0"/>
    </xf>
    <xf numFmtId="0" fontId="0" fillId="4" borderId="47" xfId="0" applyFill="1" applyBorder="1" applyProtection="1">
      <protection locked="0"/>
    </xf>
    <xf numFmtId="0" fontId="0" fillId="4" borderId="50" xfId="0" applyFill="1" applyBorder="1" applyProtection="1">
      <protection locked="0"/>
    </xf>
    <xf numFmtId="0" fontId="0" fillId="3" borderId="0" xfId="0" applyFill="1" applyAlignment="1" applyProtection="1">
      <alignment vertical="center"/>
      <protection locked="0"/>
    </xf>
    <xf numFmtId="0" fontId="0" fillId="2" borderId="0" xfId="0" applyFill="1" applyAlignment="1" applyProtection="1">
      <alignment vertical="center"/>
      <protection locked="0"/>
    </xf>
    <xf numFmtId="0" fontId="53" fillId="0" borderId="100" xfId="0" applyFont="1" applyBorder="1" applyAlignment="1" applyProtection="1">
      <alignment horizontal="left" vertical="top" wrapText="1"/>
      <protection hidden="1"/>
    </xf>
    <xf numFmtId="0" fontId="53" fillId="0" borderId="99" xfId="0" applyFont="1" applyBorder="1" applyAlignment="1" applyProtection="1">
      <alignment horizontal="left" vertical="top" wrapText="1"/>
      <protection hidden="1"/>
    </xf>
    <xf numFmtId="49" fontId="52" fillId="0" borderId="0" xfId="8" applyNumberFormat="1" applyFont="1" applyBorder="1" applyAlignment="1" applyProtection="1">
      <alignment horizontal="left" vertical="top" wrapText="1"/>
      <protection hidden="1"/>
    </xf>
    <xf numFmtId="0" fontId="52" fillId="0" borderId="0" xfId="0" applyFont="1" applyAlignment="1" applyProtection="1">
      <alignment horizontal="left" vertical="top" wrapText="1"/>
      <protection hidden="1"/>
    </xf>
    <xf numFmtId="0" fontId="52" fillId="0" borderId="0" xfId="0" applyFont="1" applyAlignment="1" applyProtection="1">
      <alignment vertical="top" wrapText="1"/>
      <protection hidden="1"/>
    </xf>
    <xf numFmtId="0" fontId="87" fillId="0" borderId="0" xfId="8" applyFont="1" applyFill="1" applyBorder="1" applyAlignment="1" applyProtection="1">
      <alignment horizontal="center" vertical="center"/>
      <protection hidden="1"/>
    </xf>
    <xf numFmtId="0" fontId="52" fillId="0" borderId="0" xfId="0" applyFont="1" applyAlignment="1" applyProtection="1">
      <alignment vertical="center" wrapText="1"/>
      <protection locked="0" hidden="1"/>
    </xf>
    <xf numFmtId="0" fontId="0" fillId="0" borderId="0" xfId="0" applyAlignment="1" applyProtection="1">
      <alignment vertical="center" wrapText="1"/>
      <protection locked="0" hidden="1"/>
    </xf>
    <xf numFmtId="0" fontId="52" fillId="0" borderId="0" xfId="0" applyFont="1" applyAlignment="1" applyProtection="1">
      <alignment vertical="top" wrapText="1"/>
      <protection locked="0" hidden="1"/>
    </xf>
    <xf numFmtId="0" fontId="0" fillId="0" borderId="0" xfId="0" applyAlignment="1" applyProtection="1">
      <alignment vertical="top" wrapText="1"/>
      <protection locked="0" hidden="1"/>
    </xf>
    <xf numFmtId="0" fontId="0" fillId="0" borderId="0" xfId="0" applyAlignment="1" applyProtection="1">
      <alignment horizontal="left" vertical="top" wrapText="1"/>
      <protection locked="0" hidden="1"/>
    </xf>
    <xf numFmtId="0" fontId="23" fillId="0" borderId="0" xfId="0" applyFont="1" applyAlignment="1">
      <alignment horizontal="left" vertical="center"/>
    </xf>
    <xf numFmtId="0" fontId="5" fillId="4" borderId="75" xfId="0" applyFont="1" applyFill="1" applyBorder="1" applyAlignment="1">
      <alignment horizontal="center"/>
    </xf>
    <xf numFmtId="0" fontId="2" fillId="0" borderId="0" xfId="0" applyFont="1" applyAlignment="1">
      <alignment horizontal="right"/>
    </xf>
    <xf numFmtId="0" fontId="19" fillId="0" borderId="0" xfId="3" applyFont="1" applyAlignment="1">
      <alignment vertical="center"/>
    </xf>
    <xf numFmtId="0" fontId="12" fillId="0" borderId="1" xfId="0" applyFont="1" applyBorder="1" applyAlignment="1">
      <alignment horizontal="center" vertical="center"/>
    </xf>
    <xf numFmtId="165" fontId="88" fillId="0" borderId="1" xfId="0" applyNumberFormat="1" applyFont="1" applyBorder="1" applyAlignment="1">
      <alignment horizontal="center" vertical="center"/>
    </xf>
    <xf numFmtId="0" fontId="2" fillId="0" borderId="1" xfId="0" applyFont="1" applyBorder="1" applyAlignment="1">
      <alignment horizontal="center" vertical="center"/>
    </xf>
    <xf numFmtId="49" fontId="0" fillId="0" borderId="0" xfId="0" applyNumberFormat="1" applyAlignment="1">
      <alignment horizontal="center"/>
    </xf>
    <xf numFmtId="49" fontId="12" fillId="0" borderId="117" xfId="0" applyNumberFormat="1" applyFont="1" applyBorder="1" applyAlignment="1">
      <alignment horizontal="center" wrapText="1"/>
    </xf>
    <xf numFmtId="0" fontId="12" fillId="0" borderId="118" xfId="0" applyFont="1" applyBorder="1" applyAlignment="1">
      <alignment horizontal="center" vertical="center" wrapText="1"/>
    </xf>
    <xf numFmtId="4" fontId="12" fillId="0" borderId="119" xfId="0" applyNumberFormat="1" applyFont="1" applyBorder="1" applyAlignment="1">
      <alignment horizontal="center" vertical="center" wrapText="1"/>
    </xf>
    <xf numFmtId="0" fontId="12" fillId="0" borderId="120" xfId="0" applyFont="1" applyBorder="1"/>
    <xf numFmtId="168" fontId="27" fillId="9" borderId="117" xfId="0" applyNumberFormat="1" applyFont="1" applyFill="1" applyBorder="1" applyAlignment="1">
      <alignment vertical="top" wrapText="1"/>
    </xf>
    <xf numFmtId="49" fontId="0" fillId="0" borderId="121" xfId="0" applyNumberFormat="1" applyBorder="1" applyAlignment="1">
      <alignment horizontal="center"/>
    </xf>
    <xf numFmtId="0" fontId="6" fillId="0" borderId="1" xfId="0" applyFont="1" applyBorder="1"/>
    <xf numFmtId="0" fontId="12" fillId="28" borderId="1" xfId="0" applyFont="1" applyFill="1" applyBorder="1" applyAlignment="1">
      <alignment horizontal="center" vertical="center" wrapText="1"/>
    </xf>
    <xf numFmtId="0" fontId="6" fillId="0" borderId="1" xfId="0" applyFont="1" applyBorder="1" applyProtection="1">
      <protection locked="0"/>
    </xf>
    <xf numFmtId="0" fontId="6" fillId="28" borderId="1" xfId="0" applyFont="1" applyFill="1" applyBorder="1" applyAlignment="1">
      <alignment horizontal="center" wrapText="1"/>
    </xf>
    <xf numFmtId="0" fontId="89" fillId="0" borderId="0" xfId="0" applyFont="1"/>
    <xf numFmtId="0" fontId="2" fillId="3" borderId="1" xfId="0" applyFont="1" applyFill="1" applyBorder="1"/>
    <xf numFmtId="0" fontId="0" fillId="3" borderId="1" xfId="0" applyFill="1" applyBorder="1"/>
    <xf numFmtId="0" fontId="33" fillId="0" borderId="0" xfId="0" applyFont="1" applyAlignment="1">
      <alignment vertical="top" wrapText="1"/>
    </xf>
    <xf numFmtId="0" fontId="33" fillId="0" borderId="0" xfId="0" applyFont="1" applyAlignment="1" applyProtection="1">
      <alignment vertical="top" wrapText="1"/>
      <protection locked="0"/>
    </xf>
    <xf numFmtId="0" fontId="33" fillId="8" borderId="0" xfId="0" applyFont="1" applyFill="1" applyAlignment="1" applyProtection="1">
      <alignment vertical="top" wrapText="1"/>
      <protection locked="0"/>
    </xf>
    <xf numFmtId="0" fontId="33" fillId="8" borderId="41" xfId="0" applyFont="1" applyFill="1" applyBorder="1" applyAlignment="1" applyProtection="1">
      <alignment vertical="top" wrapText="1"/>
      <protection locked="0"/>
    </xf>
    <xf numFmtId="0" fontId="33" fillId="8" borderId="44" xfId="0" applyFont="1" applyFill="1" applyBorder="1" applyAlignment="1" applyProtection="1">
      <alignment vertical="top" wrapText="1"/>
      <protection locked="0"/>
    </xf>
    <xf numFmtId="0" fontId="33" fillId="8" borderId="49" xfId="0" applyFont="1" applyFill="1" applyBorder="1" applyAlignment="1" applyProtection="1">
      <alignment vertical="top" wrapText="1"/>
      <protection locked="0"/>
    </xf>
    <xf numFmtId="0" fontId="36" fillId="8" borderId="41" xfId="0" applyFont="1" applyFill="1" applyBorder="1" applyAlignment="1" applyProtection="1">
      <alignment vertical="top" wrapText="1"/>
      <protection locked="0"/>
    </xf>
    <xf numFmtId="0" fontId="36" fillId="0" borderId="0" xfId="0" applyFont="1" applyAlignment="1">
      <alignment vertical="center"/>
    </xf>
    <xf numFmtId="0" fontId="14" fillId="0" borderId="0" xfId="0" applyFont="1" applyAlignment="1">
      <alignment vertical="top"/>
    </xf>
    <xf numFmtId="0" fontId="11" fillId="7" borderId="0" xfId="0" applyFont="1" applyFill="1" applyAlignment="1">
      <alignment horizontal="center" vertical="center" textRotation="90"/>
    </xf>
    <xf numFmtId="44" fontId="6" fillId="0" borderId="0" xfId="0" applyNumberFormat="1" applyFont="1" applyProtection="1">
      <protection hidden="1"/>
    </xf>
    <xf numFmtId="0" fontId="11" fillId="7" borderId="7" xfId="0" applyFont="1" applyFill="1" applyBorder="1" applyAlignment="1" applyProtection="1">
      <alignment horizontal="center" vertical="center" wrapText="1"/>
      <protection hidden="1"/>
    </xf>
    <xf numFmtId="9" fontId="6" fillId="0" borderId="1" xfId="1" applyFont="1" applyBorder="1" applyAlignment="1" applyProtection="1">
      <alignment horizontal="center" vertical="center"/>
      <protection locked="0" hidden="1"/>
    </xf>
    <xf numFmtId="0" fontId="0" fillId="0" borderId="0" xfId="0" applyAlignment="1" applyProtection="1">
      <alignment horizontal="center" vertical="center"/>
      <protection hidden="1"/>
    </xf>
    <xf numFmtId="0" fontId="33" fillId="0" borderId="0" xfId="0" applyFont="1" applyAlignment="1" applyProtection="1">
      <alignment vertical="center"/>
      <protection hidden="1"/>
    </xf>
    <xf numFmtId="0" fontId="2" fillId="3" borderId="6" xfId="0" applyFont="1" applyFill="1" applyBorder="1" applyAlignment="1" applyProtection="1">
      <alignment horizontal="center"/>
      <protection hidden="1"/>
    </xf>
    <xf numFmtId="0" fontId="2" fillId="3" borderId="75" xfId="0" applyFont="1" applyFill="1" applyBorder="1" applyAlignment="1" applyProtection="1">
      <alignment horizontal="center"/>
      <protection hidden="1"/>
    </xf>
    <xf numFmtId="0" fontId="11" fillId="3" borderId="110" xfId="0" applyFont="1" applyFill="1" applyBorder="1" applyAlignment="1" applyProtection="1">
      <alignment horizontal="center"/>
      <protection hidden="1"/>
    </xf>
    <xf numFmtId="0" fontId="11" fillId="3" borderId="6" xfId="0" applyFont="1" applyFill="1" applyBorder="1" applyAlignment="1" applyProtection="1">
      <alignment horizontal="center"/>
      <protection hidden="1"/>
    </xf>
    <xf numFmtId="0" fontId="11" fillId="3" borderId="111" xfId="0" applyFont="1" applyFill="1" applyBorder="1" applyAlignment="1" applyProtection="1">
      <alignment horizontal="center"/>
      <protection hidden="1"/>
    </xf>
    <xf numFmtId="0" fontId="11" fillId="7" borderId="76" xfId="0" applyFont="1" applyFill="1" applyBorder="1" applyAlignment="1" applyProtection="1">
      <alignment horizontal="center"/>
      <protection hidden="1"/>
    </xf>
    <xf numFmtId="0" fontId="33" fillId="0" borderId="0" xfId="0" applyFont="1" applyProtection="1">
      <protection hidden="1"/>
    </xf>
    <xf numFmtId="0" fontId="5" fillId="2" borderId="110" xfId="0" applyFont="1" applyFill="1" applyBorder="1" applyAlignment="1" applyProtection="1">
      <alignment horizontal="center"/>
      <protection hidden="1"/>
    </xf>
    <xf numFmtId="0" fontId="5" fillId="2" borderId="6" xfId="0" applyFont="1" applyFill="1" applyBorder="1" applyAlignment="1" applyProtection="1">
      <alignment horizontal="center"/>
      <protection hidden="1"/>
    </xf>
    <xf numFmtId="0" fontId="5" fillId="4" borderId="6" xfId="0" applyFont="1" applyFill="1" applyBorder="1" applyAlignment="1" applyProtection="1">
      <alignment horizontal="center"/>
      <protection hidden="1"/>
    </xf>
    <xf numFmtId="0" fontId="5" fillId="4" borderId="111" xfId="0" applyFont="1" applyFill="1" applyBorder="1" applyAlignment="1" applyProtection="1">
      <alignment horizontal="center"/>
      <protection hidden="1"/>
    </xf>
    <xf numFmtId="0" fontId="5" fillId="4" borderId="110" xfId="0" applyFont="1" applyFill="1" applyBorder="1" applyAlignment="1" applyProtection="1">
      <alignment horizontal="center"/>
      <protection hidden="1"/>
    </xf>
    <xf numFmtId="0" fontId="5" fillId="2" borderId="111" xfId="0" applyFont="1" applyFill="1" applyBorder="1" applyAlignment="1" applyProtection="1">
      <alignment horizontal="center"/>
      <protection hidden="1"/>
    </xf>
    <xf numFmtId="0" fontId="90" fillId="7" borderId="76" xfId="0" applyFont="1" applyFill="1" applyBorder="1" applyAlignment="1" applyProtection="1">
      <alignment horizontal="center"/>
      <protection hidden="1"/>
    </xf>
    <xf numFmtId="0" fontId="90" fillId="7" borderId="7" xfId="0" applyFont="1" applyFill="1" applyBorder="1" applyAlignment="1" applyProtection="1">
      <alignment horizontal="center"/>
      <protection hidden="1"/>
    </xf>
    <xf numFmtId="0" fontId="11" fillId="3" borderId="67" xfId="0" applyFont="1" applyFill="1" applyBorder="1" applyAlignment="1" applyProtection="1">
      <alignment horizontal="center"/>
      <protection hidden="1"/>
    </xf>
    <xf numFmtId="0" fontId="0" fillId="0" borderId="6" xfId="0" applyBorder="1" applyAlignment="1" applyProtection="1">
      <alignment horizontal="center"/>
      <protection hidden="1"/>
    </xf>
    <xf numFmtId="0" fontId="31" fillId="0" borderId="6" xfId="0" applyFont="1" applyBorder="1" applyAlignment="1" applyProtection="1">
      <alignment horizontal="center"/>
      <protection locked="0" hidden="1"/>
    </xf>
    <xf numFmtId="9" fontId="31" fillId="0" borderId="6" xfId="1" applyFont="1" applyBorder="1" applyAlignment="1" applyProtection="1">
      <alignment horizontal="center"/>
      <protection locked="0" hidden="1"/>
    </xf>
    <xf numFmtId="1" fontId="0" fillId="0" borderId="6" xfId="0" applyNumberFormat="1" applyBorder="1" applyAlignment="1" applyProtection="1">
      <alignment horizontal="center"/>
      <protection hidden="1"/>
    </xf>
    <xf numFmtId="165" fontId="0" fillId="0" borderId="75" xfId="0" applyNumberFormat="1" applyBorder="1" applyAlignment="1" applyProtection="1">
      <alignment horizontal="center"/>
      <protection hidden="1"/>
    </xf>
    <xf numFmtId="0" fontId="6" fillId="0" borderId="110" xfId="0" applyFont="1" applyBorder="1" applyAlignment="1" applyProtection="1">
      <alignment horizontal="center"/>
      <protection hidden="1"/>
    </xf>
    <xf numFmtId="0" fontId="6" fillId="0" borderId="6" xfId="0" applyFont="1" applyBorder="1" applyAlignment="1" applyProtection="1">
      <alignment horizontal="center"/>
      <protection hidden="1"/>
    </xf>
    <xf numFmtId="0" fontId="6" fillId="0" borderId="111" xfId="0" applyFont="1" applyBorder="1" applyAlignment="1" applyProtection="1">
      <alignment horizontal="center"/>
      <protection hidden="1"/>
    </xf>
    <xf numFmtId="2" fontId="32" fillId="0" borderId="67" xfId="0" applyNumberFormat="1" applyFont="1" applyBorder="1" applyAlignment="1" applyProtection="1">
      <alignment horizontal="center"/>
      <protection locked="0" hidden="1"/>
    </xf>
    <xf numFmtId="2" fontId="32" fillId="0" borderId="6" xfId="0" applyNumberFormat="1" applyFont="1" applyBorder="1" applyAlignment="1" applyProtection="1">
      <alignment horizontal="center"/>
      <protection locked="0" hidden="1"/>
    </xf>
    <xf numFmtId="165" fontId="0" fillId="0" borderId="67" xfId="0" applyNumberFormat="1" applyBorder="1" applyAlignment="1" applyProtection="1">
      <alignment horizontal="center"/>
      <protection hidden="1"/>
    </xf>
    <xf numFmtId="0" fontId="23" fillId="0" borderId="6" xfId="0" applyFont="1" applyBorder="1" applyProtection="1">
      <protection hidden="1"/>
    </xf>
    <xf numFmtId="1" fontId="31" fillId="0" borderId="6" xfId="0" applyNumberFormat="1" applyFont="1" applyBorder="1" applyAlignment="1" applyProtection="1">
      <alignment horizontal="center"/>
      <protection locked="0" hidden="1"/>
    </xf>
    <xf numFmtId="2" fontId="32" fillId="0" borderId="12" xfId="0" applyNumberFormat="1" applyFont="1" applyBorder="1" applyAlignment="1" applyProtection="1">
      <alignment horizontal="center"/>
      <protection locked="0" hidden="1"/>
    </xf>
    <xf numFmtId="2" fontId="6" fillId="0" borderId="6" xfId="0" applyNumberFormat="1" applyFont="1" applyBorder="1" applyAlignment="1" applyProtection="1">
      <alignment horizontal="center"/>
      <protection hidden="1"/>
    </xf>
    <xf numFmtId="0" fontId="7" fillId="0" borderId="0" xfId="0" applyFont="1" applyProtection="1">
      <protection hidden="1"/>
    </xf>
    <xf numFmtId="165" fontId="8" fillId="0" borderId="0" xfId="0" applyNumberFormat="1" applyFont="1" applyAlignment="1" applyProtection="1">
      <alignment horizontal="center"/>
      <protection hidden="1"/>
    </xf>
    <xf numFmtId="0" fontId="9" fillId="5" borderId="0" xfId="0" applyFont="1" applyFill="1" applyAlignment="1" applyProtection="1">
      <alignment horizontal="center"/>
      <protection hidden="1"/>
    </xf>
    <xf numFmtId="0" fontId="7" fillId="0" borderId="0" xfId="0" applyFont="1" applyAlignment="1" applyProtection="1">
      <alignment horizontal="center"/>
      <protection hidden="1"/>
    </xf>
    <xf numFmtId="14" fontId="7" fillId="5" borderId="0" xfId="0" applyNumberFormat="1" applyFont="1" applyFill="1" applyProtection="1">
      <protection hidden="1"/>
    </xf>
    <xf numFmtId="0" fontId="8" fillId="5" borderId="0" xfId="0" applyFont="1" applyFill="1" applyAlignment="1" applyProtection="1">
      <alignment horizontal="center"/>
      <protection hidden="1"/>
    </xf>
    <xf numFmtId="0" fontId="10" fillId="5" borderId="0" xfId="0" applyFont="1" applyFill="1" applyAlignment="1" applyProtection="1">
      <alignment horizontal="center" vertical="center"/>
      <protection hidden="1"/>
    </xf>
    <xf numFmtId="0" fontId="88" fillId="3" borderId="6" xfId="0" applyFont="1" applyFill="1" applyBorder="1" applyAlignment="1" applyProtection="1">
      <alignment horizontal="center"/>
      <protection hidden="1"/>
    </xf>
    <xf numFmtId="0" fontId="11" fillId="7" borderId="0" xfId="0" applyFont="1" applyFill="1" applyAlignment="1" applyProtection="1">
      <alignment horizontal="center"/>
      <protection hidden="1"/>
    </xf>
    <xf numFmtId="9" fontId="0" fillId="0" borderId="6" xfId="1" applyFont="1" applyBorder="1" applyAlignment="1" applyProtection="1">
      <alignment horizontal="center"/>
      <protection hidden="1"/>
    </xf>
    <xf numFmtId="165" fontId="0" fillId="0" borderId="67" xfId="0" applyNumberFormat="1" applyBorder="1" applyAlignment="1" applyProtection="1">
      <alignment horizontal="right"/>
      <protection hidden="1"/>
    </xf>
    <xf numFmtId="9" fontId="0" fillId="0" borderId="0" xfId="1" applyFont="1" applyBorder="1" applyAlignment="1" applyProtection="1">
      <alignment horizontal="center"/>
      <protection hidden="1"/>
    </xf>
    <xf numFmtId="1" fontId="0" fillId="0" borderId="0" xfId="0" applyNumberFormat="1" applyAlignment="1" applyProtection="1">
      <alignment horizontal="center"/>
      <protection hidden="1"/>
    </xf>
    <xf numFmtId="165" fontId="0" fillId="0" borderId="0" xfId="0" applyNumberFormat="1" applyAlignment="1" applyProtection="1">
      <alignment horizontal="center"/>
      <protection hidden="1"/>
    </xf>
    <xf numFmtId="0" fontId="6" fillId="0" borderId="0" xfId="0" applyFont="1" applyAlignment="1" applyProtection="1">
      <alignment horizontal="center"/>
      <protection hidden="1"/>
    </xf>
    <xf numFmtId="0" fontId="23" fillId="0" borderId="0" xfId="0" applyFont="1" applyProtection="1">
      <protection hidden="1"/>
    </xf>
    <xf numFmtId="165" fontId="2" fillId="0" borderId="67" xfId="0" applyNumberFormat="1" applyFont="1" applyBorder="1" applyAlignment="1" applyProtection="1">
      <alignment horizontal="right"/>
      <protection hidden="1"/>
    </xf>
    <xf numFmtId="0" fontId="2" fillId="0" borderId="0" xfId="0" applyFont="1" applyAlignment="1" applyProtection="1">
      <alignment horizontal="left" vertical="top"/>
      <protection hidden="1"/>
    </xf>
    <xf numFmtId="0" fontId="33" fillId="0" borderId="0" xfId="0" applyFont="1" applyAlignment="1" applyProtection="1">
      <alignment horizontal="center"/>
      <protection hidden="1"/>
    </xf>
    <xf numFmtId="0" fontId="36" fillId="3" borderId="67" xfId="0" applyFont="1" applyFill="1" applyBorder="1" applyAlignment="1" applyProtection="1">
      <alignment horizontal="center"/>
      <protection hidden="1"/>
    </xf>
    <xf numFmtId="167" fontId="3" fillId="2" borderId="1" xfId="2" applyNumberFormat="1" applyFont="1" applyFill="1" applyBorder="1" applyAlignment="1" applyProtection="1">
      <alignment horizontal="center" vertical="center"/>
      <protection hidden="1"/>
    </xf>
    <xf numFmtId="44" fontId="3" fillId="2" borderId="1" xfId="2" applyFont="1" applyFill="1" applyBorder="1" applyAlignment="1" applyProtection="1">
      <alignment horizontal="center" vertical="center"/>
      <protection hidden="1"/>
    </xf>
    <xf numFmtId="0" fontId="0" fillId="0" borderId="0" xfId="0" applyAlignment="1" applyProtection="1">
      <alignment vertical="center"/>
      <protection locked="0" hidden="1"/>
    </xf>
    <xf numFmtId="0" fontId="0" fillId="4" borderId="1" xfId="0" applyFill="1" applyBorder="1" applyAlignment="1" applyProtection="1">
      <alignment horizontal="center" vertical="center" wrapText="1"/>
      <protection hidden="1"/>
    </xf>
    <xf numFmtId="0" fontId="0" fillId="4" borderId="1" xfId="0" applyFill="1" applyBorder="1" applyAlignment="1" applyProtection="1">
      <alignment horizontal="center" vertical="center"/>
      <protection hidden="1"/>
    </xf>
    <xf numFmtId="166" fontId="0" fillId="0" borderId="1" xfId="2" applyNumberFormat="1" applyFont="1" applyBorder="1" applyAlignment="1" applyProtection="1">
      <alignment vertical="center"/>
      <protection hidden="1"/>
    </xf>
    <xf numFmtId="44" fontId="0" fillId="0" borderId="1" xfId="2" applyFont="1" applyBorder="1" applyAlignment="1" applyProtection="1">
      <alignment vertical="center"/>
      <protection hidden="1"/>
    </xf>
    <xf numFmtId="0" fontId="6" fillId="0" borderId="1" xfId="0" applyFont="1" applyBorder="1" applyAlignment="1" applyProtection="1">
      <alignment horizontal="left" vertical="top" wrapText="1"/>
      <protection locked="0" hidden="1"/>
    </xf>
    <xf numFmtId="0" fontId="83" fillId="0" borderId="1" xfId="0" applyFont="1" applyBorder="1" applyAlignment="1" applyProtection="1">
      <alignment horizontal="left" vertical="center" wrapText="1"/>
      <protection hidden="1"/>
    </xf>
    <xf numFmtId="0" fontId="14" fillId="4" borderId="1" xfId="0" applyFont="1" applyFill="1" applyBorder="1" applyAlignment="1" applyProtection="1">
      <alignment horizontal="center" vertical="center" wrapText="1"/>
      <protection hidden="1"/>
    </xf>
    <xf numFmtId="0" fontId="14" fillId="4" borderId="1" xfId="0" applyFont="1" applyFill="1" applyBorder="1" applyAlignment="1" applyProtection="1">
      <alignment horizontal="center" vertical="center"/>
      <protection hidden="1"/>
    </xf>
    <xf numFmtId="166" fontId="14" fillId="0" borderId="1" xfId="2" applyNumberFormat="1" applyFont="1" applyBorder="1" applyAlignment="1" applyProtection="1">
      <alignment vertical="center"/>
      <protection hidden="1"/>
    </xf>
    <xf numFmtId="44" fontId="14" fillId="0" borderId="1" xfId="2" applyFont="1" applyBorder="1" applyAlignment="1" applyProtection="1">
      <alignment vertical="center"/>
      <protection hidden="1"/>
    </xf>
    <xf numFmtId="0" fontId="83" fillId="0" borderId="1" xfId="0" applyFont="1" applyBorder="1" applyAlignment="1" applyProtection="1">
      <alignment horizontal="left" vertical="center" wrapText="1"/>
      <protection locked="0" hidden="1"/>
    </xf>
    <xf numFmtId="0" fontId="6" fillId="0" borderId="1" xfId="0" applyFont="1" applyBorder="1" applyAlignment="1" applyProtection="1">
      <alignment horizontal="left" vertical="top" wrapText="1"/>
      <protection hidden="1"/>
    </xf>
    <xf numFmtId="166" fontId="2" fillId="0" borderId="1" xfId="2" applyNumberFormat="1" applyFont="1" applyBorder="1" applyAlignment="1" applyProtection="1">
      <alignment vertical="center"/>
      <protection hidden="1"/>
    </xf>
    <xf numFmtId="44" fontId="2" fillId="0" borderId="1" xfId="2" applyFont="1" applyBorder="1" applyAlignment="1" applyProtection="1">
      <alignment vertical="center"/>
      <protection hidden="1"/>
    </xf>
    <xf numFmtId="0" fontId="0" fillId="0" borderId="0" xfId="0" applyProtection="1">
      <protection locked="0" hidden="1"/>
    </xf>
    <xf numFmtId="0" fontId="0" fillId="0" borderId="0" xfId="0" applyAlignment="1" applyProtection="1">
      <alignment horizontal="right" vertical="center"/>
      <protection hidden="1"/>
    </xf>
    <xf numFmtId="165" fontId="0" fillId="0" borderId="0" xfId="0" applyNumberFormat="1" applyProtection="1">
      <protection hidden="1"/>
    </xf>
    <xf numFmtId="165" fontId="0" fillId="0" borderId="0" xfId="0" applyNumberFormat="1" applyProtection="1">
      <protection locked="0" hidden="1"/>
    </xf>
    <xf numFmtId="44" fontId="0" fillId="0" borderId="0" xfId="0" applyNumberFormat="1" applyAlignment="1" applyProtection="1">
      <alignment horizontal="right"/>
      <protection hidden="1"/>
    </xf>
    <xf numFmtId="0" fontId="0" fillId="0" borderId="0" xfId="0" applyAlignment="1" applyProtection="1">
      <alignment horizontal="right"/>
      <protection hidden="1"/>
    </xf>
    <xf numFmtId="0" fontId="33" fillId="0" borderId="0" xfId="0" applyFont="1" applyProtection="1">
      <protection locked="0" hidden="1"/>
    </xf>
    <xf numFmtId="0" fontId="89" fillId="0" borderId="0" xfId="0" applyFont="1" applyProtection="1">
      <protection locked="0" hidden="1"/>
    </xf>
    <xf numFmtId="44" fontId="0" fillId="0" borderId="0" xfId="0" applyNumberFormat="1" applyProtection="1">
      <protection locked="0" hidden="1"/>
    </xf>
    <xf numFmtId="0" fontId="0" fillId="0" borderId="0" xfId="0" applyAlignment="1" applyProtection="1">
      <alignment vertical="top"/>
      <protection locked="0"/>
    </xf>
    <xf numFmtId="0" fontId="95" fillId="0" borderId="0" xfId="0" applyFont="1" applyAlignment="1" applyProtection="1">
      <alignment horizontal="left" vertical="top" wrapText="1"/>
      <protection locked="0"/>
    </xf>
    <xf numFmtId="169" fontId="2" fillId="0" borderId="107" xfId="0" applyNumberFormat="1" applyFont="1" applyBorder="1" applyProtection="1">
      <protection hidden="1"/>
    </xf>
    <xf numFmtId="165" fontId="0" fillId="0" borderId="0" xfId="2" applyNumberFormat="1" applyFont="1" applyAlignment="1">
      <alignment vertical="center"/>
    </xf>
    <xf numFmtId="0" fontId="0" fillId="4" borderId="12" xfId="0" applyFill="1" applyBorder="1" applyAlignment="1">
      <alignment horizontal="center"/>
    </xf>
    <xf numFmtId="0" fontId="2" fillId="0" borderId="123" xfId="0" applyFont="1" applyBorder="1"/>
    <xf numFmtId="0" fontId="0" fillId="0" borderId="123" xfId="0" applyBorder="1" applyAlignment="1">
      <alignment horizontal="left"/>
    </xf>
    <xf numFmtId="44" fontId="31" fillId="11" borderId="123" xfId="2" applyFont="1" applyFill="1" applyBorder="1"/>
    <xf numFmtId="44" fontId="31" fillId="0" borderId="123" xfId="2" applyFont="1" applyFill="1" applyBorder="1" applyProtection="1">
      <protection locked="0"/>
    </xf>
    <xf numFmtId="44" fontId="0" fillId="11" borderId="123" xfId="2" applyFont="1" applyFill="1" applyBorder="1"/>
    <xf numFmtId="44" fontId="31" fillId="0" borderId="123" xfId="2" applyFont="1" applyBorder="1"/>
    <xf numFmtId="44" fontId="2" fillId="11" borderId="123" xfId="2" applyFont="1" applyFill="1" applyBorder="1"/>
    <xf numFmtId="0" fontId="85" fillId="0" borderId="124" xfId="0" applyFont="1" applyBorder="1" applyAlignment="1">
      <alignment horizontal="left" vertical="center" wrapText="1"/>
    </xf>
    <xf numFmtId="0" fontId="44" fillId="0" borderId="0" xfId="0" applyFont="1" applyAlignment="1" applyProtection="1">
      <alignment vertical="top" wrapText="1"/>
      <protection hidden="1"/>
    </xf>
    <xf numFmtId="2" fontId="97" fillId="0" borderId="0" xfId="0" applyNumberFormat="1" applyFont="1" applyProtection="1">
      <protection hidden="1"/>
    </xf>
    <xf numFmtId="165" fontId="0" fillId="0" borderId="1" xfId="0" applyNumberFormat="1" applyBorder="1"/>
    <xf numFmtId="165" fontId="0" fillId="0" borderId="0" xfId="0" applyNumberFormat="1"/>
    <xf numFmtId="0" fontId="0" fillId="0" borderId="0" xfId="0" applyAlignment="1" applyProtection="1">
      <alignment horizontal="left" vertical="center" wrapText="1"/>
      <protection hidden="1"/>
    </xf>
    <xf numFmtId="0" fontId="40" fillId="23" borderId="125" xfId="0" applyFont="1" applyFill="1" applyBorder="1" applyAlignment="1" applyProtection="1">
      <alignment horizontal="center" wrapText="1"/>
      <protection hidden="1"/>
    </xf>
    <xf numFmtId="0" fontId="40" fillId="23" borderId="96" xfId="0" applyFont="1" applyFill="1" applyBorder="1" applyAlignment="1" applyProtection="1">
      <alignment horizontal="center"/>
      <protection hidden="1"/>
    </xf>
    <xf numFmtId="44" fontId="40" fillId="23" borderId="126" xfId="0" applyNumberFormat="1" applyFont="1" applyFill="1" applyBorder="1" applyProtection="1">
      <protection hidden="1"/>
    </xf>
    <xf numFmtId="0" fontId="0" fillId="0" borderId="0" xfId="0" applyAlignment="1" applyProtection="1">
      <alignment horizontal="center" wrapText="1"/>
      <protection hidden="1"/>
    </xf>
    <xf numFmtId="0" fontId="31" fillId="0" borderId="0" xfId="0" applyFont="1" applyAlignment="1" applyProtection="1">
      <alignment horizontal="center" wrapText="1"/>
      <protection locked="0" hidden="1"/>
    </xf>
    <xf numFmtId="44" fontId="31" fillId="0" borderId="0" xfId="2" applyFont="1" applyAlignment="1" applyProtection="1">
      <alignment wrapText="1"/>
      <protection locked="0" hidden="1"/>
    </xf>
    <xf numFmtId="0" fontId="31" fillId="0" borderId="0" xfId="0" applyFont="1" applyAlignment="1" applyProtection="1">
      <alignment wrapText="1"/>
      <protection locked="0" hidden="1"/>
    </xf>
    <xf numFmtId="0" fontId="32" fillId="18" borderId="0" xfId="0" applyFont="1" applyFill="1" applyProtection="1">
      <protection locked="0"/>
    </xf>
    <xf numFmtId="44" fontId="2" fillId="0" borderId="125" xfId="0" applyNumberFormat="1" applyFont="1" applyBorder="1" applyAlignment="1" applyProtection="1">
      <alignment horizontal="center"/>
      <protection hidden="1"/>
    </xf>
    <xf numFmtId="44" fontId="1" fillId="0" borderId="96" xfId="2" applyFont="1" applyBorder="1" applyProtection="1">
      <protection hidden="1"/>
    </xf>
    <xf numFmtId="0" fontId="14" fillId="0" borderId="126" xfId="0" applyFont="1" applyBorder="1" applyProtection="1">
      <protection hidden="1"/>
    </xf>
    <xf numFmtId="0" fontId="2" fillId="0" borderId="125" xfId="0" applyFont="1" applyBorder="1" applyAlignment="1" applyProtection="1">
      <alignment horizontal="center"/>
      <protection hidden="1"/>
    </xf>
    <xf numFmtId="0" fontId="2" fillId="0" borderId="127" xfId="0" applyFont="1" applyBorder="1" applyAlignment="1" applyProtection="1">
      <alignment horizontal="center"/>
      <protection hidden="1"/>
    </xf>
    <xf numFmtId="0" fontId="14" fillId="0" borderId="128" xfId="0" applyFont="1" applyBorder="1" applyProtection="1">
      <protection hidden="1"/>
    </xf>
    <xf numFmtId="0" fontId="2" fillId="0" borderId="129" xfId="0" applyFont="1" applyBorder="1" applyAlignment="1" applyProtection="1">
      <alignment horizontal="center"/>
      <protection hidden="1"/>
    </xf>
    <xf numFmtId="44" fontId="1" fillId="0" borderId="130" xfId="2" applyFont="1" applyBorder="1" applyProtection="1">
      <protection hidden="1"/>
    </xf>
    <xf numFmtId="170" fontId="1" fillId="0" borderId="130" xfId="2" applyNumberFormat="1" applyFont="1" applyBorder="1" applyProtection="1">
      <protection hidden="1"/>
    </xf>
    <xf numFmtId="0" fontId="14" fillId="0" borderId="131" xfId="0" applyFont="1" applyBorder="1" applyProtection="1">
      <protection hidden="1"/>
    </xf>
    <xf numFmtId="44" fontId="14" fillId="0" borderId="134" xfId="0" applyNumberFormat="1" applyFont="1" applyBorder="1" applyProtection="1">
      <protection hidden="1"/>
    </xf>
    <xf numFmtId="0" fontId="41" fillId="0" borderId="0" xfId="0" applyFont="1" applyAlignment="1" applyProtection="1">
      <alignment horizontal="center" wrapText="1"/>
      <protection hidden="1"/>
    </xf>
    <xf numFmtId="44" fontId="41" fillId="22" borderId="0" xfId="0" applyNumberFormat="1" applyFont="1" applyFill="1" applyAlignment="1" applyProtection="1">
      <alignment wrapText="1"/>
      <protection hidden="1"/>
    </xf>
    <xf numFmtId="0" fontId="41" fillId="0" borderId="0" xfId="0" applyFont="1" applyAlignment="1" applyProtection="1">
      <alignment wrapText="1"/>
      <protection hidden="1"/>
    </xf>
    <xf numFmtId="0" fontId="41" fillId="0" borderId="0" xfId="0" applyFont="1" applyAlignment="1" applyProtection="1">
      <alignment horizontal="center"/>
      <protection hidden="1"/>
    </xf>
    <xf numFmtId="44" fontId="1" fillId="0" borderId="0" xfId="2" applyFont="1" applyAlignment="1" applyProtection="1">
      <alignment wrapText="1"/>
      <protection hidden="1"/>
    </xf>
    <xf numFmtId="0" fontId="61" fillId="0" borderId="135" xfId="0" applyFont="1" applyBorder="1"/>
    <xf numFmtId="44" fontId="1" fillId="0" borderId="136" xfId="2" applyFont="1" applyBorder="1" applyProtection="1">
      <protection hidden="1"/>
    </xf>
    <xf numFmtId="0" fontId="6" fillId="0" borderId="0" xfId="0" applyFont="1" applyAlignment="1" applyProtection="1">
      <alignment horizontal="left" vertical="center"/>
      <protection locked="0"/>
    </xf>
    <xf numFmtId="0" fontId="14" fillId="0" borderId="68" xfId="0" applyFont="1" applyBorder="1" applyAlignment="1" applyProtection="1">
      <alignment horizontal="right" indent="1"/>
      <protection hidden="1"/>
    </xf>
    <xf numFmtId="0" fontId="6" fillId="15" borderId="52" xfId="0" applyFont="1" applyFill="1" applyBorder="1" applyAlignment="1" applyProtection="1">
      <alignment horizontal="center" vertical="center" wrapText="1"/>
      <protection hidden="1"/>
    </xf>
    <xf numFmtId="0" fontId="6" fillId="15" borderId="53" xfId="0" applyFont="1" applyFill="1" applyBorder="1" applyAlignment="1" applyProtection="1">
      <alignment horizontal="center" vertical="center" wrapText="1"/>
      <protection hidden="1"/>
    </xf>
    <xf numFmtId="0" fontId="29" fillId="15" borderId="53" xfId="0" applyFont="1" applyFill="1" applyBorder="1" applyAlignment="1" applyProtection="1">
      <alignment horizontal="center" vertical="center" wrapText="1"/>
      <protection hidden="1"/>
    </xf>
    <xf numFmtId="0" fontId="30" fillId="15" borderId="53" xfId="0" applyFont="1" applyFill="1" applyBorder="1" applyAlignment="1" applyProtection="1">
      <alignment horizontal="left" vertical="center" wrapText="1"/>
      <protection hidden="1"/>
    </xf>
    <xf numFmtId="0" fontId="29" fillId="16" borderId="53" xfId="0" applyFont="1" applyFill="1" applyBorder="1" applyAlignment="1" applyProtection="1">
      <alignment horizontal="center" vertical="center" wrapText="1"/>
      <protection hidden="1"/>
    </xf>
    <xf numFmtId="14" fontId="6" fillId="16" borderId="53" xfId="0" applyNumberFormat="1" applyFont="1" applyFill="1" applyBorder="1" applyAlignment="1" applyProtection="1">
      <alignment horizontal="center" vertical="center" wrapText="1"/>
      <protection hidden="1"/>
    </xf>
    <xf numFmtId="0" fontId="29" fillId="15" borderId="53" xfId="0" applyFont="1" applyFill="1" applyBorder="1" applyAlignment="1" applyProtection="1">
      <alignment horizontal="left" vertical="center" wrapText="1"/>
      <protection hidden="1"/>
    </xf>
    <xf numFmtId="0" fontId="30" fillId="15" borderId="53" xfId="0" applyFont="1" applyFill="1" applyBorder="1" applyAlignment="1" applyProtection="1">
      <alignment horizontal="center" vertical="center" wrapText="1"/>
      <protection hidden="1"/>
    </xf>
    <xf numFmtId="0" fontId="30" fillId="12" borderId="53" xfId="0" applyFont="1" applyFill="1" applyBorder="1" applyAlignment="1" applyProtection="1">
      <alignment horizontal="center" vertical="center" wrapText="1"/>
      <protection hidden="1"/>
    </xf>
    <xf numFmtId="0" fontId="30" fillId="6" borderId="53" xfId="0" applyFont="1" applyFill="1" applyBorder="1" applyAlignment="1" applyProtection="1">
      <alignment horizontal="left" vertical="center" wrapText="1"/>
      <protection hidden="1"/>
    </xf>
    <xf numFmtId="0" fontId="6" fillId="6" borderId="53" xfId="0" applyFont="1" applyFill="1" applyBorder="1" applyAlignment="1" applyProtection="1">
      <alignment horizontal="left" vertical="center" wrapText="1"/>
      <protection hidden="1"/>
    </xf>
    <xf numFmtId="0" fontId="6" fillId="6" borderId="53" xfId="0" applyFont="1" applyFill="1" applyBorder="1" applyAlignment="1" applyProtection="1">
      <alignment horizontal="center" vertical="center" wrapText="1"/>
      <protection hidden="1"/>
    </xf>
    <xf numFmtId="0" fontId="30" fillId="6" borderId="53" xfId="0" applyFont="1" applyFill="1" applyBorder="1" applyAlignment="1" applyProtection="1">
      <alignment horizontal="center" vertical="center" wrapText="1"/>
      <protection hidden="1"/>
    </xf>
    <xf numFmtId="0" fontId="29" fillId="6" borderId="53" xfId="0" applyFont="1" applyFill="1" applyBorder="1" applyAlignment="1" applyProtection="1">
      <alignment horizontal="center" vertical="center" wrapText="1"/>
      <protection hidden="1"/>
    </xf>
    <xf numFmtId="0" fontId="29" fillId="17" borderId="53" xfId="0" applyFont="1" applyFill="1" applyBorder="1" applyAlignment="1" applyProtection="1">
      <alignment horizontal="center" vertical="center" wrapText="1"/>
      <protection hidden="1"/>
    </xf>
    <xf numFmtId="0" fontId="6" fillId="17" borderId="53" xfId="0" applyFont="1" applyFill="1" applyBorder="1" applyAlignment="1" applyProtection="1">
      <alignment horizontal="center" vertical="center" wrapText="1"/>
      <protection hidden="1"/>
    </xf>
    <xf numFmtId="3" fontId="6" fillId="4" borderId="53" xfId="0" applyNumberFormat="1" applyFont="1" applyFill="1" applyBorder="1" applyAlignment="1" applyProtection="1">
      <alignment horizontal="center" vertical="center" wrapText="1"/>
      <protection hidden="1"/>
    </xf>
    <xf numFmtId="3" fontId="29" fillId="4" borderId="53" xfId="0" applyNumberFormat="1" applyFont="1" applyFill="1" applyBorder="1" applyAlignment="1" applyProtection="1">
      <alignment horizontal="center" vertical="center" wrapText="1"/>
      <protection hidden="1"/>
    </xf>
    <xf numFmtId="0" fontId="6" fillId="4" borderId="53" xfId="0" applyFont="1" applyFill="1" applyBorder="1" applyAlignment="1" applyProtection="1">
      <alignment horizontal="center" vertical="center" wrapText="1"/>
      <protection hidden="1"/>
    </xf>
    <xf numFmtId="0" fontId="29" fillId="4" borderId="53" xfId="0" applyFont="1" applyFill="1" applyBorder="1" applyAlignment="1" applyProtection="1">
      <alignment horizontal="center" vertical="center" wrapText="1"/>
      <protection hidden="1"/>
    </xf>
    <xf numFmtId="9" fontId="29" fillId="4" borderId="53" xfId="0" applyNumberFormat="1" applyFont="1" applyFill="1" applyBorder="1" applyAlignment="1" applyProtection="1">
      <alignment horizontal="center" vertical="center" wrapText="1"/>
      <protection hidden="1"/>
    </xf>
    <xf numFmtId="3" fontId="29" fillId="4" borderId="53" xfId="0" applyNumberFormat="1" applyFont="1" applyFill="1" applyBorder="1" applyAlignment="1" applyProtection="1">
      <alignment horizontal="right" vertical="center" wrapText="1"/>
      <protection hidden="1"/>
    </xf>
    <xf numFmtId="10" fontId="6" fillId="4" borderId="53" xfId="0" applyNumberFormat="1" applyFont="1" applyFill="1" applyBorder="1" applyAlignment="1" applyProtection="1">
      <alignment horizontal="center" vertical="center" wrapText="1"/>
      <protection hidden="1"/>
    </xf>
    <xf numFmtId="10" fontId="29" fillId="4" borderId="53" xfId="0" applyNumberFormat="1" applyFont="1" applyFill="1" applyBorder="1" applyAlignment="1" applyProtection="1">
      <alignment horizontal="center" vertical="center" wrapText="1"/>
      <protection hidden="1"/>
    </xf>
    <xf numFmtId="14" fontId="6" fillId="18" borderId="53" xfId="0" applyNumberFormat="1" applyFont="1" applyFill="1" applyBorder="1" applyAlignment="1" applyProtection="1">
      <alignment horizontal="center" vertical="center" wrapText="1"/>
      <protection hidden="1"/>
    </xf>
    <xf numFmtId="0" fontId="6" fillId="18" borderId="53" xfId="0" applyFont="1" applyFill="1" applyBorder="1" applyAlignment="1" applyProtection="1">
      <alignment horizontal="center" vertical="center" wrapText="1"/>
      <protection hidden="1"/>
    </xf>
    <xf numFmtId="0" fontId="29" fillId="18" borderId="53" xfId="0" applyFont="1" applyFill="1" applyBorder="1" applyAlignment="1" applyProtection="1">
      <alignment horizontal="center" vertical="center" wrapText="1"/>
      <protection hidden="1"/>
    </xf>
    <xf numFmtId="0" fontId="29" fillId="19" borderId="53" xfId="0" applyFont="1" applyFill="1" applyBorder="1" applyAlignment="1" applyProtection="1">
      <alignment horizontal="center" vertical="center" wrapText="1"/>
      <protection hidden="1"/>
    </xf>
    <xf numFmtId="0" fontId="29" fillId="19" borderId="54" xfId="0" applyFont="1" applyFill="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6" fillId="0" borderId="48" xfId="0" applyFont="1" applyBorder="1" applyAlignment="1" applyProtection="1">
      <alignment horizontal="center" vertical="center" wrapText="1"/>
      <protection hidden="1"/>
    </xf>
    <xf numFmtId="0" fontId="6" fillId="0" borderId="49" xfId="0" applyFont="1" applyBorder="1" applyAlignment="1" applyProtection="1">
      <alignment horizontal="center" vertical="center" wrapText="1"/>
      <protection hidden="1"/>
    </xf>
    <xf numFmtId="0" fontId="6" fillId="0" borderId="49" xfId="0" applyFont="1" applyBorder="1" applyAlignment="1" applyProtection="1">
      <alignment horizontal="left" vertical="center" wrapText="1"/>
      <protection hidden="1"/>
    </xf>
    <xf numFmtId="14" fontId="6" fillId="0" borderId="49" xfId="0" applyNumberFormat="1" applyFont="1" applyBorder="1" applyAlignment="1" applyProtection="1">
      <alignment horizontal="center" vertical="center" wrapText="1"/>
      <protection hidden="1"/>
    </xf>
    <xf numFmtId="1" fontId="6" fillId="0" borderId="49" xfId="0" applyNumberFormat="1" applyFont="1" applyBorder="1" applyAlignment="1" applyProtection="1">
      <alignment horizontal="center" vertical="center" wrapText="1"/>
      <protection hidden="1"/>
    </xf>
    <xf numFmtId="0" fontId="6" fillId="0" borderId="49" xfId="0" applyFont="1" applyBorder="1" applyAlignment="1" applyProtection="1">
      <alignment horizontal="left" vertical="top" wrapText="1"/>
      <protection hidden="1"/>
    </xf>
    <xf numFmtId="3" fontId="6" fillId="0" borderId="49" xfId="0" applyNumberFormat="1" applyFont="1" applyBorder="1" applyAlignment="1" applyProtection="1">
      <alignment horizontal="center" vertical="center" wrapText="1"/>
      <protection hidden="1"/>
    </xf>
    <xf numFmtId="9" fontId="6" fillId="0" borderId="49" xfId="0" applyNumberFormat="1" applyFont="1" applyBorder="1" applyAlignment="1" applyProtection="1">
      <alignment horizontal="center" vertical="center" wrapText="1"/>
      <protection hidden="1"/>
    </xf>
    <xf numFmtId="4" fontId="6" fillId="0" borderId="49" xfId="0" applyNumberFormat="1" applyFont="1" applyBorder="1" applyAlignment="1" applyProtection="1">
      <alignment horizontal="center" vertical="center" wrapText="1"/>
      <protection hidden="1"/>
    </xf>
    <xf numFmtId="10" fontId="6" fillId="0" borderId="49" xfId="0" applyNumberFormat="1" applyFont="1" applyBorder="1" applyAlignment="1" applyProtection="1">
      <alignment horizontal="center" vertical="center" wrapText="1"/>
      <protection hidden="1"/>
    </xf>
    <xf numFmtId="0" fontId="6" fillId="0" borderId="50" xfId="0" applyFont="1" applyBorder="1" applyAlignment="1" applyProtection="1">
      <alignment horizontal="center" vertical="center" wrapText="1"/>
      <protection hidden="1"/>
    </xf>
    <xf numFmtId="0" fontId="6" fillId="0" borderId="0" xfId="0" applyFont="1" applyAlignment="1" applyProtection="1">
      <alignment vertical="center" wrapText="1"/>
      <protection hidden="1"/>
    </xf>
    <xf numFmtId="0" fontId="41" fillId="0" borderId="0" xfId="0" applyFont="1" applyProtection="1">
      <protection hidden="1"/>
    </xf>
    <xf numFmtId="0" fontId="6" fillId="0" borderId="49" xfId="0" applyFont="1" applyBorder="1" applyAlignment="1" applyProtection="1">
      <alignment horizontal="center" vertical="center" wrapText="1"/>
      <protection locked="0" hidden="1"/>
    </xf>
    <xf numFmtId="14" fontId="6" fillId="0" borderId="49" xfId="0" applyNumberFormat="1" applyFont="1" applyBorder="1" applyAlignment="1" applyProtection="1">
      <alignment horizontal="center" vertical="center" wrapText="1"/>
      <protection locked="0" hidden="1"/>
    </xf>
    <xf numFmtId="0" fontId="40" fillId="23" borderId="96" xfId="0" applyFont="1" applyFill="1" applyBorder="1" applyAlignment="1" applyProtection="1">
      <alignment horizontal="center" vertical="center" wrapText="1"/>
      <protection hidden="1"/>
    </xf>
    <xf numFmtId="1" fontId="0" fillId="0" borderId="0" xfId="0" applyNumberFormat="1"/>
    <xf numFmtId="0" fontId="34" fillId="0" borderId="0" xfId="0" applyFont="1" applyAlignment="1" applyProtection="1">
      <alignment textRotation="90"/>
      <protection locked="0"/>
    </xf>
    <xf numFmtId="1" fontId="0" fillId="0" borderId="0" xfId="0" applyNumberFormat="1" applyProtection="1">
      <protection hidden="1"/>
    </xf>
    <xf numFmtId="0" fontId="100" fillId="5" borderId="0" xfId="0" applyFont="1" applyFill="1" applyAlignment="1" applyProtection="1">
      <alignment horizontal="center"/>
      <protection hidden="1"/>
    </xf>
    <xf numFmtId="0" fontId="100" fillId="5" borderId="0" xfId="0" applyFont="1" applyFill="1" applyAlignment="1" applyProtection="1">
      <alignment horizontal="center" vertical="center"/>
      <protection hidden="1"/>
    </xf>
    <xf numFmtId="0" fontId="14" fillId="0" borderId="14" xfId="0" applyFont="1" applyBorder="1" applyProtection="1">
      <protection hidden="1"/>
    </xf>
    <xf numFmtId="2" fontId="0" fillId="0" borderId="0" xfId="0" applyNumberFormat="1"/>
    <xf numFmtId="44" fontId="34" fillId="0" borderId="1" xfId="2" applyFont="1" applyBorder="1"/>
    <xf numFmtId="44" fontId="34" fillId="0" borderId="0" xfId="0" applyNumberFormat="1" applyFont="1"/>
    <xf numFmtId="0" fontId="6" fillId="3" borderId="0" xfId="0" applyFont="1" applyFill="1"/>
    <xf numFmtId="0" fontId="2" fillId="0" borderId="137" xfId="0" applyFont="1" applyBorder="1" applyAlignment="1" applyProtection="1">
      <alignment horizontal="center"/>
      <protection locked="0"/>
    </xf>
    <xf numFmtId="165" fontId="0" fillId="0" borderId="137" xfId="0" applyNumberFormat="1" applyBorder="1" applyProtection="1">
      <protection locked="0"/>
    </xf>
    <xf numFmtId="0" fontId="2" fillId="29" borderId="137" xfId="0" applyFont="1" applyFill="1" applyBorder="1" applyAlignment="1" applyProtection="1">
      <alignment horizontal="center"/>
      <protection locked="0"/>
    </xf>
    <xf numFmtId="165" fontId="2" fillId="29" borderId="137" xfId="0" applyNumberFormat="1" applyFont="1" applyFill="1" applyBorder="1" applyProtection="1">
      <protection locked="0"/>
    </xf>
    <xf numFmtId="0" fontId="101" fillId="0" borderId="0" xfId="0" applyFont="1" applyAlignment="1" applyProtection="1">
      <alignment vertical="top"/>
      <protection hidden="1"/>
    </xf>
    <xf numFmtId="165" fontId="2" fillId="0" borderId="136" xfId="0" applyNumberFormat="1" applyFont="1" applyBorder="1" applyAlignment="1" applyProtection="1">
      <alignment horizontal="right"/>
      <protection hidden="1"/>
    </xf>
    <xf numFmtId="0" fontId="102" fillId="0" borderId="0" xfId="0" applyFont="1" applyAlignment="1" applyProtection="1">
      <alignment horizontal="center" vertical="center"/>
      <protection hidden="1"/>
    </xf>
    <xf numFmtId="0" fontId="103" fillId="0" borderId="0" xfId="0" applyFont="1" applyAlignment="1" applyProtection="1">
      <alignment horizontal="center"/>
      <protection hidden="1"/>
    </xf>
    <xf numFmtId="0" fontId="2" fillId="0" borderId="2" xfId="0" applyFont="1" applyBorder="1" applyAlignment="1">
      <alignment horizontal="center" vertical="center"/>
    </xf>
    <xf numFmtId="165" fontId="13" fillId="0" borderId="2" xfId="0" applyNumberFormat="1" applyFont="1" applyBorder="1"/>
    <xf numFmtId="0" fontId="13" fillId="0" borderId="2" xfId="0" applyFont="1" applyBorder="1"/>
    <xf numFmtId="0" fontId="0" fillId="0" borderId="1" xfId="0" applyBorder="1" applyAlignment="1" applyProtection="1">
      <alignment horizontal="center"/>
      <protection locked="0"/>
    </xf>
    <xf numFmtId="0" fontId="0" fillId="0" borderId="1" xfId="0" applyBorder="1" applyProtection="1">
      <protection locked="0"/>
    </xf>
    <xf numFmtId="0" fontId="104" fillId="23" borderId="96" xfId="0" applyFont="1" applyFill="1" applyBorder="1" applyAlignment="1" applyProtection="1">
      <alignment horizontal="center" vertical="center" wrapText="1"/>
      <protection hidden="1"/>
    </xf>
    <xf numFmtId="165" fontId="0" fillId="0" borderId="137" xfId="0" applyNumberFormat="1" applyBorder="1"/>
    <xf numFmtId="0" fontId="2" fillId="29" borderId="137" xfId="0" applyFont="1" applyFill="1" applyBorder="1" applyAlignment="1">
      <alignment horizontal="center"/>
    </xf>
    <xf numFmtId="165" fontId="2" fillId="29" borderId="137" xfId="0" applyNumberFormat="1" applyFont="1" applyFill="1" applyBorder="1"/>
    <xf numFmtId="0" fontId="41" fillId="0" borderId="0" xfId="0" applyFont="1" applyProtection="1">
      <protection locked="0"/>
    </xf>
    <xf numFmtId="0" fontId="0" fillId="0" borderId="6" xfId="0" applyBorder="1" applyAlignment="1" applyProtection="1">
      <alignment horizontal="center" vertical="center"/>
      <protection hidden="1"/>
    </xf>
    <xf numFmtId="0" fontId="31" fillId="0" borderId="0" xfId="0" applyFont="1" applyAlignment="1" applyProtection="1">
      <alignment horizontal="center"/>
      <protection hidden="1"/>
    </xf>
    <xf numFmtId="165" fontId="98" fillId="0" borderId="140" xfId="0" applyNumberFormat="1" applyFont="1" applyBorder="1" applyAlignment="1">
      <alignment vertical="center"/>
    </xf>
    <xf numFmtId="0" fontId="0" fillId="0" borderId="138" xfId="0" applyBorder="1" applyProtection="1">
      <protection locked="0"/>
    </xf>
    <xf numFmtId="0" fontId="106" fillId="0" borderId="139" xfId="0" applyFont="1" applyBorder="1" applyAlignment="1">
      <alignment vertical="center"/>
    </xf>
    <xf numFmtId="0" fontId="5" fillId="0" borderId="0" xfId="0" applyFont="1" applyProtection="1">
      <protection locked="0"/>
    </xf>
    <xf numFmtId="1" fontId="33" fillId="0" borderId="0" xfId="0" applyNumberFormat="1" applyFont="1"/>
    <xf numFmtId="0" fontId="31" fillId="0" borderId="0" xfId="0" applyFont="1" applyAlignment="1" applyProtection="1">
      <alignment wrapText="1"/>
      <protection locked="0"/>
    </xf>
    <xf numFmtId="0" fontId="31" fillId="0" borderId="0" xfId="0" applyFont="1" applyAlignment="1" applyProtection="1">
      <alignment horizontal="left" vertical="top" wrapText="1"/>
      <protection locked="0" hidden="1"/>
    </xf>
    <xf numFmtId="0" fontId="31" fillId="0" borderId="0" xfId="0" applyFont="1" applyAlignment="1" applyProtection="1">
      <alignment horizontal="left" vertical="top" wrapText="1"/>
      <protection locked="0"/>
    </xf>
    <xf numFmtId="0" fontId="0" fillId="6" borderId="0" xfId="0" applyFill="1" applyAlignment="1" applyProtection="1">
      <alignment horizontal="center" vertical="center"/>
      <protection hidden="1"/>
    </xf>
    <xf numFmtId="2" fontId="0" fillId="0" borderId="0" xfId="0" applyNumberFormat="1" applyProtection="1">
      <protection locked="0" hidden="1"/>
    </xf>
    <xf numFmtId="0" fontId="0" fillId="0" borderId="0" xfId="0" applyAlignment="1" applyProtection="1">
      <alignment horizontal="center"/>
      <protection hidden="1"/>
    </xf>
    <xf numFmtId="0" fontId="0" fillId="4" borderId="5" xfId="0" applyFill="1" applyBorder="1" applyProtection="1">
      <protection hidden="1"/>
    </xf>
    <xf numFmtId="0" fontId="33" fillId="4" borderId="5" xfId="0" applyFont="1" applyFill="1" applyBorder="1" applyProtection="1">
      <protection hidden="1"/>
    </xf>
    <xf numFmtId="0" fontId="0" fillId="4" borderId="5" xfId="0" applyFill="1" applyBorder="1" applyProtection="1">
      <protection locked="0" hidden="1"/>
    </xf>
    <xf numFmtId="165" fontId="2" fillId="4" borderId="5" xfId="0" applyNumberFormat="1" applyFont="1" applyFill="1" applyBorder="1" applyProtection="1">
      <protection hidden="1"/>
    </xf>
    <xf numFmtId="0" fontId="2" fillId="0" borderId="0" xfId="0" applyFont="1" applyFill="1"/>
    <xf numFmtId="0" fontId="0" fillId="0" borderId="0" xfId="0" applyFill="1"/>
    <xf numFmtId="0" fontId="33" fillId="0" borderId="0" xfId="0" applyFont="1" applyFill="1" applyAlignment="1" applyProtection="1">
      <alignment vertical="center"/>
      <protection locked="0"/>
    </xf>
    <xf numFmtId="0" fontId="0" fillId="0" borderId="0" xfId="0" applyFill="1" applyAlignment="1" applyProtection="1">
      <alignment vertical="center"/>
      <protection locked="0"/>
    </xf>
    <xf numFmtId="0" fontId="94" fillId="0" borderId="0" xfId="0" applyFont="1"/>
    <xf numFmtId="14" fontId="0" fillId="6" borderId="0" xfId="0" applyNumberFormat="1" applyFill="1"/>
    <xf numFmtId="0" fontId="25" fillId="13" borderId="63" xfId="0" applyFont="1" applyFill="1" applyBorder="1" applyAlignment="1">
      <alignment horizontal="center" vertical="center" wrapText="1"/>
    </xf>
    <xf numFmtId="4" fontId="0" fillId="0" borderId="0" xfId="0" applyNumberFormat="1"/>
    <xf numFmtId="0" fontId="0" fillId="0" borderId="43" xfId="0" applyBorder="1" applyAlignment="1">
      <alignment horizontal="right"/>
    </xf>
    <xf numFmtId="0" fontId="0" fillId="0" borderId="44" xfId="0" applyFill="1" applyBorder="1" applyAlignment="1">
      <alignment horizontal="center" vertical="center"/>
    </xf>
    <xf numFmtId="0" fontId="0" fillId="0" borderId="44" xfId="0" applyFill="1" applyBorder="1" applyAlignment="1">
      <alignment horizontal="center"/>
    </xf>
    <xf numFmtId="0" fontId="0" fillId="0" borderId="44" xfId="0" applyBorder="1"/>
    <xf numFmtId="0" fontId="0" fillId="0" borderId="46" xfId="0" applyBorder="1" applyAlignment="1">
      <alignment horizontal="right"/>
    </xf>
    <xf numFmtId="4" fontId="0" fillId="6" borderId="0" xfId="2" applyNumberFormat="1" applyFont="1" applyFill="1" applyBorder="1" applyAlignment="1">
      <alignment horizontal="center" vertical="center"/>
    </xf>
    <xf numFmtId="0" fontId="0" fillId="0" borderId="0" xfId="0" applyBorder="1"/>
    <xf numFmtId="0" fontId="0" fillId="6" borderId="0" xfId="0" applyFill="1" applyBorder="1" applyAlignment="1">
      <alignment horizontal="center" vertical="center"/>
    </xf>
    <xf numFmtId="0" fontId="0" fillId="0" borderId="0" xfId="0" applyFill="1" applyBorder="1"/>
    <xf numFmtId="9" fontId="0" fillId="30" borderId="0" xfId="0" applyNumberFormat="1" applyFill="1" applyBorder="1" applyAlignment="1">
      <alignment horizontal="center"/>
    </xf>
    <xf numFmtId="0" fontId="0" fillId="30" borderId="47" xfId="0" applyFill="1" applyBorder="1"/>
    <xf numFmtId="0" fontId="0" fillId="30" borderId="0" xfId="0" applyFill="1" applyBorder="1" applyAlignment="1">
      <alignment horizontal="center" vertical="center"/>
    </xf>
    <xf numFmtId="9" fontId="0" fillId="0" borderId="0" xfId="0" applyNumberFormat="1" applyBorder="1"/>
    <xf numFmtId="0" fontId="0" fillId="0" borderId="48" xfId="0" applyBorder="1"/>
    <xf numFmtId="9" fontId="0" fillId="0" borderId="49" xfId="0" applyNumberFormat="1" applyBorder="1"/>
    <xf numFmtId="0" fontId="15" fillId="9" borderId="0" xfId="3" applyFill="1" applyProtection="1"/>
    <xf numFmtId="0" fontId="3" fillId="10" borderId="0" xfId="3" applyFont="1" applyFill="1" applyAlignment="1" applyProtection="1">
      <alignment horizontal="right" vertical="center"/>
    </xf>
    <xf numFmtId="0" fontId="17" fillId="9" borderId="18" xfId="3" applyFont="1" applyFill="1" applyBorder="1" applyAlignment="1" applyProtection="1">
      <alignment horizontal="center" vertical="center" wrapText="1"/>
    </xf>
    <xf numFmtId="0" fontId="17" fillId="10" borderId="19" xfId="3" applyFont="1" applyFill="1" applyBorder="1" applyAlignment="1" applyProtection="1">
      <alignment horizontal="center" vertical="center" wrapText="1"/>
    </xf>
    <xf numFmtId="0" fontId="17" fillId="9" borderId="20" xfId="3" applyFont="1" applyFill="1" applyBorder="1" applyAlignment="1" applyProtection="1">
      <alignment horizontal="center" vertical="center" wrapText="1"/>
    </xf>
    <xf numFmtId="0" fontId="17" fillId="9" borderId="21" xfId="3" applyFont="1" applyFill="1" applyBorder="1" applyAlignment="1" applyProtection="1">
      <alignment horizontal="center" vertical="center"/>
    </xf>
    <xf numFmtId="0" fontId="17" fillId="9" borderId="22" xfId="3" applyFont="1" applyFill="1" applyBorder="1" applyAlignment="1" applyProtection="1">
      <alignment horizontal="center" vertical="center"/>
    </xf>
    <xf numFmtId="0" fontId="17" fillId="9" borderId="23" xfId="3" applyFont="1" applyFill="1" applyBorder="1" applyAlignment="1" applyProtection="1">
      <alignment horizontal="center" vertical="center"/>
    </xf>
    <xf numFmtId="0" fontId="17" fillId="9" borderId="24" xfId="3" applyFont="1" applyFill="1" applyBorder="1" applyAlignment="1" applyProtection="1">
      <alignment horizontal="center" vertical="center"/>
    </xf>
    <xf numFmtId="0" fontId="15" fillId="9" borderId="40" xfId="3" applyFill="1" applyBorder="1" applyProtection="1"/>
    <xf numFmtId="0" fontId="15" fillId="9" borderId="41" xfId="3" applyFill="1" applyBorder="1" applyProtection="1"/>
    <xf numFmtId="0" fontId="15" fillId="9" borderId="42" xfId="3" applyFill="1" applyBorder="1" applyProtection="1"/>
    <xf numFmtId="0" fontId="14" fillId="0" borderId="0" xfId="0" applyFont="1" applyProtection="1">
      <protection locked="0"/>
    </xf>
    <xf numFmtId="0" fontId="6" fillId="0" borderId="0" xfId="0" applyFont="1" applyProtection="1">
      <protection locked="0"/>
    </xf>
    <xf numFmtId="0" fontId="14" fillId="9" borderId="0" xfId="3" applyFont="1" applyFill="1"/>
    <xf numFmtId="0" fontId="89" fillId="9" borderId="0" xfId="3" applyFont="1" applyFill="1"/>
    <xf numFmtId="0" fontId="0" fillId="0" borderId="0" xfId="0" applyAlignment="1" applyProtection="1">
      <alignment vertical="top" wrapText="1"/>
      <protection hidden="1"/>
    </xf>
    <xf numFmtId="0" fontId="14" fillId="9" borderId="0" xfId="3" applyFont="1" applyFill="1" applyProtection="1"/>
    <xf numFmtId="0" fontId="0" fillId="0" borderId="0" xfId="0" applyProtection="1"/>
    <xf numFmtId="0" fontId="89" fillId="9" borderId="0" xfId="3" applyFont="1" applyFill="1" applyProtection="1"/>
    <xf numFmtId="0" fontId="23" fillId="0" borderId="0" xfId="0" applyFont="1" applyAlignment="1" applyProtection="1">
      <alignment horizontal="left" vertical="center"/>
    </xf>
    <xf numFmtId="0" fontId="6" fillId="0" borderId="0" xfId="0" applyFont="1" applyAlignment="1" applyProtection="1">
      <alignment horizontal="left" vertical="center"/>
    </xf>
    <xf numFmtId="0" fontId="0" fillId="0" borderId="0" xfId="0" applyAlignment="1" applyProtection="1">
      <alignment horizontal="center" vertical="top" wrapText="1"/>
      <protection hidden="1"/>
    </xf>
    <xf numFmtId="0" fontId="0" fillId="0" borderId="0" xfId="0" applyAlignment="1" applyProtection="1">
      <alignment horizontal="left" vertical="center" wrapText="1"/>
      <protection hidden="1"/>
    </xf>
    <xf numFmtId="0" fontId="0" fillId="0" borderId="47" xfId="0" applyBorder="1" applyAlignment="1" applyProtection="1">
      <alignment horizontal="left" vertical="center" wrapText="1"/>
      <protection hidden="1"/>
    </xf>
    <xf numFmtId="0" fontId="14" fillId="0" borderId="44" xfId="0" applyFont="1" applyBorder="1" applyAlignment="1">
      <alignment horizontal="left" vertical="top" wrapText="1"/>
    </xf>
    <xf numFmtId="0" fontId="52" fillId="0" borderId="49" xfId="0" applyFont="1" applyBorder="1" applyAlignment="1" applyProtection="1">
      <alignment horizontal="left" vertical="top" wrapText="1"/>
      <protection hidden="1"/>
    </xf>
    <xf numFmtId="0" fontId="52" fillId="0" borderId="50" xfId="0" applyFont="1" applyBorder="1" applyAlignment="1" applyProtection="1">
      <alignment horizontal="left" vertical="top" wrapText="1"/>
      <protection hidden="1"/>
    </xf>
    <xf numFmtId="0" fontId="53" fillId="0" borderId="101" xfId="0" applyFont="1" applyBorder="1" applyAlignment="1" applyProtection="1">
      <alignment horizontal="left" vertical="top" wrapText="1"/>
      <protection hidden="1"/>
    </xf>
    <xf numFmtId="0" fontId="52" fillId="0" borderId="0" xfId="0" applyFont="1" applyAlignment="1" applyProtection="1">
      <alignment horizontal="left" vertical="top" wrapText="1"/>
      <protection hidden="1"/>
    </xf>
    <xf numFmtId="0" fontId="52" fillId="0" borderId="47" xfId="0" applyFont="1" applyBorder="1" applyAlignment="1" applyProtection="1">
      <alignment horizontal="left" vertical="top" wrapText="1"/>
      <protection hidden="1"/>
    </xf>
    <xf numFmtId="0" fontId="52" fillId="0" borderId="4" xfId="0" applyFont="1" applyBorder="1" applyAlignment="1" applyProtection="1">
      <alignment horizontal="left" vertical="top" wrapText="1"/>
      <protection hidden="1"/>
    </xf>
    <xf numFmtId="0" fontId="53" fillId="0" borderId="100" xfId="0" applyFont="1" applyBorder="1" applyAlignment="1" applyProtection="1">
      <alignment horizontal="left" vertical="top" wrapText="1"/>
      <protection hidden="1"/>
    </xf>
    <xf numFmtId="0" fontId="53" fillId="0" borderId="102" xfId="0" applyFont="1" applyBorder="1" applyAlignment="1" applyProtection="1">
      <alignment horizontal="left" vertical="top" wrapText="1"/>
      <protection hidden="1"/>
    </xf>
    <xf numFmtId="0" fontId="52" fillId="0" borderId="44" xfId="0" applyFont="1" applyBorder="1" applyAlignment="1" applyProtection="1">
      <alignment horizontal="left" vertical="top" wrapText="1"/>
      <protection hidden="1"/>
    </xf>
    <xf numFmtId="0" fontId="52" fillId="0" borderId="45" xfId="0" applyFont="1" applyBorder="1" applyAlignment="1" applyProtection="1">
      <alignment horizontal="left" vertical="top" wrapText="1"/>
      <protection hidden="1"/>
    </xf>
    <xf numFmtId="0" fontId="52" fillId="0" borderId="41" xfId="0" applyFont="1" applyBorder="1" applyAlignment="1" applyProtection="1">
      <alignment horizontal="left" vertical="top" wrapText="1"/>
      <protection hidden="1"/>
    </xf>
    <xf numFmtId="0" fontId="52" fillId="0" borderId="42" xfId="0" applyFont="1" applyBorder="1" applyAlignment="1" applyProtection="1">
      <alignment horizontal="left" vertical="top" wrapText="1"/>
      <protection hidden="1"/>
    </xf>
    <xf numFmtId="0" fontId="52" fillId="0" borderId="108" xfId="0" applyFont="1" applyBorder="1" applyAlignment="1" applyProtection="1">
      <alignment horizontal="left" vertical="top" wrapText="1"/>
      <protection hidden="1"/>
    </xf>
    <xf numFmtId="0" fontId="52" fillId="0" borderId="104" xfId="0" applyFont="1" applyBorder="1" applyAlignment="1" applyProtection="1">
      <alignment horizontal="left" vertical="top" wrapText="1"/>
      <protection hidden="1"/>
    </xf>
    <xf numFmtId="0" fontId="52" fillId="0" borderId="11" xfId="0" applyFont="1" applyBorder="1" applyAlignment="1" applyProtection="1">
      <alignment vertical="top" wrapText="1"/>
      <protection hidden="1"/>
    </xf>
    <xf numFmtId="0" fontId="52" fillId="0" borderId="0" xfId="0" applyFont="1" applyAlignment="1" applyProtection="1">
      <alignment vertical="top" wrapText="1"/>
      <protection hidden="1"/>
    </xf>
    <xf numFmtId="0" fontId="52" fillId="0" borderId="47" xfId="0" applyFont="1" applyBorder="1" applyAlignment="1" applyProtection="1">
      <alignment vertical="top" wrapText="1"/>
      <protection hidden="1"/>
    </xf>
    <xf numFmtId="0" fontId="3" fillId="4" borderId="44" xfId="0" applyFont="1" applyFill="1" applyBorder="1" applyAlignment="1" applyProtection="1">
      <alignment horizontal="center" vertical="center" wrapText="1"/>
      <protection hidden="1"/>
    </xf>
    <xf numFmtId="0" fontId="3" fillId="4" borderId="45" xfId="0" applyFont="1" applyFill="1" applyBorder="1" applyAlignment="1" applyProtection="1">
      <alignment horizontal="center" vertical="center" wrapText="1"/>
      <protection hidden="1"/>
    </xf>
    <xf numFmtId="0" fontId="2" fillId="0" borderId="41" xfId="0" applyFont="1" applyBorder="1" applyAlignment="1" applyProtection="1">
      <alignment horizontal="center" vertical="center" wrapText="1"/>
      <protection hidden="1"/>
    </xf>
    <xf numFmtId="0" fontId="2" fillId="0" borderId="42" xfId="0" applyFont="1" applyBorder="1" applyAlignment="1" applyProtection="1">
      <alignment horizontal="center" vertical="center" wrapText="1"/>
      <protection hidden="1"/>
    </xf>
    <xf numFmtId="49" fontId="52" fillId="0" borderId="0" xfId="8" applyNumberFormat="1" applyFont="1" applyFill="1" applyBorder="1" applyAlignment="1" applyProtection="1">
      <alignment horizontal="left" vertical="top" wrapText="1"/>
      <protection hidden="1"/>
    </xf>
    <xf numFmtId="49" fontId="52" fillId="0" borderId="47" xfId="8" applyNumberFormat="1" applyFont="1" applyFill="1" applyBorder="1" applyAlignment="1" applyProtection="1">
      <alignment horizontal="left" vertical="top" wrapText="1"/>
      <protection hidden="1"/>
    </xf>
    <xf numFmtId="0" fontId="52" fillId="0" borderId="0" xfId="8" applyNumberFormat="1" applyFont="1" applyFill="1" applyBorder="1" applyAlignment="1" applyProtection="1">
      <alignment horizontal="left" vertical="top" wrapText="1"/>
      <protection hidden="1"/>
    </xf>
    <xf numFmtId="0" fontId="52" fillId="0" borderId="47" xfId="8" applyNumberFormat="1" applyFont="1" applyFill="1" applyBorder="1" applyAlignment="1" applyProtection="1">
      <alignment horizontal="left" vertical="top" wrapText="1"/>
      <protection hidden="1"/>
    </xf>
    <xf numFmtId="49" fontId="52" fillId="0" borderId="0" xfId="8" applyNumberFormat="1" applyFont="1" applyBorder="1" applyAlignment="1" applyProtection="1">
      <alignment horizontal="left" vertical="top" wrapText="1"/>
      <protection hidden="1"/>
    </xf>
    <xf numFmtId="49" fontId="52" fillId="0" borderId="47" xfId="8" applyNumberFormat="1" applyFont="1" applyBorder="1" applyAlignment="1" applyProtection="1">
      <alignment horizontal="left" vertical="top" wrapText="1"/>
      <protection hidden="1"/>
    </xf>
    <xf numFmtId="49" fontId="77" fillId="0" borderId="0" xfId="8" applyNumberFormat="1" applyFont="1" applyBorder="1" applyAlignment="1" applyProtection="1">
      <alignment horizontal="left" vertical="top" wrapText="1"/>
      <protection hidden="1"/>
    </xf>
    <xf numFmtId="49" fontId="28" fillId="0" borderId="0" xfId="8" applyNumberFormat="1" applyBorder="1" applyAlignment="1" applyProtection="1">
      <alignment horizontal="left" vertical="top" wrapText="1"/>
      <protection hidden="1"/>
    </xf>
    <xf numFmtId="49" fontId="28" fillId="0" borderId="47" xfId="8" applyNumberFormat="1" applyBorder="1" applyAlignment="1" applyProtection="1">
      <alignment horizontal="left" vertical="top" wrapText="1"/>
      <protection hidden="1"/>
    </xf>
    <xf numFmtId="49" fontId="68" fillId="0" borderId="49" xfId="8" applyNumberFormat="1" applyFont="1" applyFill="1" applyBorder="1" applyAlignment="1" applyProtection="1">
      <alignment horizontal="left" vertical="top" wrapText="1"/>
      <protection hidden="1"/>
    </xf>
    <xf numFmtId="49" fontId="68" fillId="0" borderId="50" xfId="8" applyNumberFormat="1" applyFont="1" applyFill="1" applyBorder="1" applyAlignment="1" applyProtection="1">
      <alignment horizontal="left" vertical="top" wrapText="1"/>
      <protection hidden="1"/>
    </xf>
    <xf numFmtId="0" fontId="52" fillId="0" borderId="11" xfId="0" applyFont="1" applyBorder="1" applyAlignment="1" applyProtection="1">
      <alignment horizontal="left" vertical="top" wrapText="1"/>
      <protection hidden="1"/>
    </xf>
    <xf numFmtId="0" fontId="0" fillId="0" borderId="44" xfId="0" applyBorder="1" applyAlignment="1" applyProtection="1">
      <alignment horizontal="left" vertical="center" wrapText="1"/>
      <protection hidden="1"/>
    </xf>
    <xf numFmtId="0" fontId="0" fillId="0" borderId="45" xfId="0" applyBorder="1" applyAlignment="1" applyProtection="1">
      <alignment horizontal="left" vertical="center" wrapText="1"/>
      <protection hidden="1"/>
    </xf>
    <xf numFmtId="0" fontId="52" fillId="0" borderId="122" xfId="0" applyFont="1" applyBorder="1" applyAlignment="1" applyProtection="1">
      <alignment horizontal="left" vertical="top" wrapText="1"/>
      <protection hidden="1"/>
    </xf>
    <xf numFmtId="0" fontId="52" fillId="0" borderId="103" xfId="0" applyFont="1" applyBorder="1" applyAlignment="1" applyProtection="1">
      <alignment horizontal="left" vertical="top" wrapText="1"/>
      <protection hidden="1"/>
    </xf>
    <xf numFmtId="0" fontId="0" fillId="0" borderId="41" xfId="0" applyBorder="1" applyAlignment="1" applyProtection="1">
      <alignment horizontal="left" vertical="top" wrapText="1"/>
      <protection hidden="1"/>
    </xf>
    <xf numFmtId="0" fontId="0" fillId="0" borderId="42" xfId="0" applyBorder="1" applyAlignment="1" applyProtection="1">
      <alignment horizontal="left" vertical="top" wrapText="1"/>
      <protection hidden="1"/>
    </xf>
    <xf numFmtId="0" fontId="75" fillId="0" borderId="49" xfId="0" applyFont="1" applyBorder="1" applyAlignment="1" applyProtection="1">
      <alignment horizontal="left" vertical="center" wrapText="1"/>
      <protection hidden="1"/>
    </xf>
    <xf numFmtId="0" fontId="75" fillId="0" borderId="50" xfId="0" applyFont="1" applyBorder="1" applyAlignment="1" applyProtection="1">
      <alignment horizontal="left" vertical="center" wrapText="1"/>
      <protection hidden="1"/>
    </xf>
    <xf numFmtId="0" fontId="13" fillId="0" borderId="74" xfId="0" applyFont="1" applyBorder="1" applyAlignment="1" applyProtection="1">
      <alignment horizontal="left" vertical="center" wrapText="1"/>
      <protection locked="0"/>
    </xf>
    <xf numFmtId="0" fontId="78" fillId="0" borderId="0" xfId="8" applyFont="1" applyBorder="1" applyAlignment="1">
      <alignment horizontal="left" vertical="top" wrapText="1"/>
    </xf>
    <xf numFmtId="3" fontId="13" fillId="0" borderId="70" xfId="0" applyNumberFormat="1" applyFont="1" applyBorder="1" applyAlignment="1" applyProtection="1">
      <alignment horizontal="left" vertical="center" wrapText="1"/>
      <protection locked="0"/>
    </xf>
    <xf numFmtId="0" fontId="13" fillId="0" borderId="71" xfId="0" applyFont="1" applyBorder="1" applyAlignment="1" applyProtection="1">
      <alignment horizontal="left" vertical="center" wrapText="1"/>
      <protection locked="0"/>
    </xf>
    <xf numFmtId="0" fontId="13" fillId="0" borderId="72" xfId="0" applyFont="1" applyBorder="1" applyAlignment="1" applyProtection="1">
      <alignment horizontal="left" vertical="center" wrapText="1"/>
      <protection locked="0"/>
    </xf>
    <xf numFmtId="0" fontId="13" fillId="0" borderId="70" xfId="0" applyFont="1" applyBorder="1" applyAlignment="1" applyProtection="1">
      <alignment horizontal="left" vertical="center"/>
      <protection locked="0"/>
    </xf>
    <xf numFmtId="0" fontId="13" fillId="0" borderId="71" xfId="0" applyFont="1" applyBorder="1" applyAlignment="1" applyProtection="1">
      <alignment horizontal="left" vertical="center"/>
      <protection locked="0"/>
    </xf>
    <xf numFmtId="0" fontId="13" fillId="0" borderId="72" xfId="0" applyFont="1" applyBorder="1" applyAlignment="1" applyProtection="1">
      <alignment horizontal="left" vertical="center"/>
      <protection locked="0"/>
    </xf>
    <xf numFmtId="0" fontId="3" fillId="3" borderId="0" xfId="0" applyFont="1" applyFill="1" applyAlignment="1">
      <alignment horizontal="left" vertical="center"/>
    </xf>
    <xf numFmtId="14" fontId="13" fillId="0" borderId="70" xfId="0" applyNumberFormat="1" applyFont="1" applyBorder="1" applyAlignment="1" applyProtection="1">
      <alignment horizontal="center" vertical="center"/>
      <protection locked="0"/>
    </xf>
    <xf numFmtId="14" fontId="13" fillId="0" borderId="72" xfId="0" applyNumberFormat="1" applyFont="1" applyBorder="1" applyAlignment="1" applyProtection="1">
      <alignment horizontal="center" vertical="center"/>
      <protection locked="0"/>
    </xf>
    <xf numFmtId="1" fontId="13" fillId="4" borderId="0" xfId="0" applyNumberFormat="1" applyFont="1" applyFill="1" applyAlignment="1" applyProtection="1">
      <alignment horizontal="center" vertical="center"/>
      <protection locked="0"/>
    </xf>
    <xf numFmtId="44" fontId="13" fillId="9" borderId="70" xfId="2" applyFont="1" applyFill="1" applyBorder="1" applyAlignment="1" applyProtection="1">
      <alignment horizontal="center" vertical="center"/>
      <protection locked="0"/>
    </xf>
    <xf numFmtId="44" fontId="13" fillId="9" borderId="72" xfId="2" applyFont="1" applyFill="1" applyBorder="1" applyAlignment="1" applyProtection="1">
      <alignment horizontal="center" vertical="center"/>
      <protection locked="0"/>
    </xf>
    <xf numFmtId="0" fontId="13" fillId="0" borderId="70" xfId="0" applyFont="1" applyBorder="1" applyAlignment="1" applyProtection="1">
      <alignment horizontal="left" vertical="center" wrapText="1"/>
      <protection locked="0"/>
    </xf>
    <xf numFmtId="0" fontId="13" fillId="4" borderId="70" xfId="0" applyFont="1" applyFill="1" applyBorder="1" applyAlignment="1" applyProtection="1">
      <alignment horizontal="left" vertical="center"/>
      <protection locked="0"/>
    </xf>
    <xf numFmtId="0" fontId="13" fillId="4" borderId="71" xfId="0" applyFont="1" applyFill="1" applyBorder="1" applyAlignment="1" applyProtection="1">
      <alignment horizontal="left" vertical="center"/>
      <protection locked="0"/>
    </xf>
    <xf numFmtId="0" fontId="13" fillId="4" borderId="72" xfId="0" applyFont="1" applyFill="1" applyBorder="1" applyAlignment="1" applyProtection="1">
      <alignment horizontal="left" vertical="center"/>
      <protection locked="0"/>
    </xf>
    <xf numFmtId="0" fontId="13" fillId="0" borderId="70" xfId="0" applyFont="1" applyBorder="1" applyAlignment="1" applyProtection="1">
      <alignment horizontal="right" vertical="center"/>
      <protection locked="0"/>
    </xf>
    <xf numFmtId="0" fontId="13" fillId="0" borderId="71" xfId="0" applyFont="1" applyBorder="1" applyAlignment="1" applyProtection="1">
      <alignment horizontal="right" vertical="center"/>
      <protection locked="0"/>
    </xf>
    <xf numFmtId="0" fontId="13" fillId="0" borderId="72" xfId="0" applyFont="1" applyBorder="1" applyAlignment="1" applyProtection="1">
      <alignment horizontal="right" vertical="center"/>
      <protection locked="0"/>
    </xf>
    <xf numFmtId="0" fontId="4" fillId="2" borderId="0" xfId="0" applyFont="1" applyFill="1" applyAlignment="1">
      <alignment horizontal="left" vertical="center"/>
    </xf>
    <xf numFmtId="14" fontId="0" fillId="0" borderId="0" xfId="0" applyNumberFormat="1" applyAlignment="1">
      <alignment horizontal="center" vertical="center"/>
    </xf>
    <xf numFmtId="0" fontId="2" fillId="0" borderId="0" xfId="0" applyFont="1" applyAlignment="1">
      <alignment horizontal="right" vertical="center"/>
    </xf>
    <xf numFmtId="0" fontId="82" fillId="4" borderId="0" xfId="0" applyFont="1" applyFill="1" applyAlignment="1">
      <alignment horizontal="left" vertical="center" wrapText="1"/>
    </xf>
    <xf numFmtId="0" fontId="82" fillId="4" borderId="0" xfId="0" applyFont="1" applyFill="1" applyAlignment="1">
      <alignment horizontal="left" vertical="center"/>
    </xf>
    <xf numFmtId="0" fontId="28" fillId="0" borderId="70" xfId="8" applyFill="1" applyBorder="1" applyAlignment="1" applyProtection="1">
      <alignment horizontal="left" vertical="center" wrapText="1"/>
      <protection locked="0"/>
    </xf>
    <xf numFmtId="0" fontId="79" fillId="0" borderId="0" xfId="0" applyFont="1" applyAlignment="1">
      <alignment horizontal="center"/>
    </xf>
    <xf numFmtId="0" fontId="31" fillId="0" borderId="5" xfId="0" applyFont="1" applyBorder="1" applyAlignment="1" applyProtection="1">
      <alignment horizontal="center" vertical="center"/>
      <protection locked="0"/>
    </xf>
    <xf numFmtId="0" fontId="0" fillId="0" borderId="5" xfId="0" applyBorder="1" applyAlignment="1">
      <alignment horizontal="right" vertical="center"/>
    </xf>
    <xf numFmtId="0" fontId="32" fillId="0" borderId="5" xfId="0" applyFont="1" applyBorder="1" applyAlignment="1" applyProtection="1">
      <alignment horizontal="center" vertical="center"/>
      <protection locked="0"/>
    </xf>
    <xf numFmtId="0" fontId="74" fillId="0" borderId="0" xfId="0" applyFont="1" applyAlignment="1">
      <alignment horizontal="center"/>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0" fillId="0" borderId="74" xfId="0" applyBorder="1" applyAlignment="1" applyProtection="1">
      <alignment horizontal="left" vertical="top" wrapText="1"/>
      <protection locked="0"/>
    </xf>
    <xf numFmtId="0" fontId="32" fillId="0" borderId="5" xfId="0" applyFont="1" applyBorder="1" applyAlignment="1" applyProtection="1">
      <alignment horizontal="left" vertical="top" wrapText="1"/>
      <protection locked="0"/>
    </xf>
    <xf numFmtId="0" fontId="32" fillId="0" borderId="3" xfId="0" applyFont="1" applyBorder="1" applyAlignment="1" applyProtection="1">
      <alignment horizontal="left" vertical="top" wrapText="1"/>
      <protection locked="0"/>
    </xf>
    <xf numFmtId="0" fontId="0" fillId="0" borderId="69" xfId="0" applyBorder="1" applyAlignment="1" applyProtection="1">
      <alignment horizontal="center" vertical="center"/>
      <protection locked="0"/>
    </xf>
    <xf numFmtId="0" fontId="93" fillId="0" borderId="69" xfId="0" applyFont="1" applyBorder="1" applyAlignment="1">
      <alignment horizontal="left" vertical="center" wrapText="1"/>
    </xf>
    <xf numFmtId="0" fontId="2" fillId="0" borderId="73" xfId="0" applyFont="1" applyBorder="1" applyAlignment="1">
      <alignment horizontal="right" vertical="top" wrapText="1"/>
    </xf>
    <xf numFmtId="0" fontId="93" fillId="0" borderId="70" xfId="0" applyFont="1" applyBorder="1" applyAlignment="1">
      <alignment horizontal="left" vertical="center" wrapText="1"/>
    </xf>
    <xf numFmtId="0" fontId="93" fillId="0" borderId="71" xfId="0" applyFont="1" applyBorder="1" applyAlignment="1">
      <alignment horizontal="left" vertical="center" wrapText="1"/>
    </xf>
    <xf numFmtId="0" fontId="93" fillId="0" borderId="72" xfId="0" applyFont="1" applyBorder="1" applyAlignment="1">
      <alignment horizontal="left" vertical="center" wrapText="1"/>
    </xf>
    <xf numFmtId="0" fontId="2" fillId="0" borderId="5" xfId="0" applyFont="1" applyBorder="1" applyAlignment="1">
      <alignment horizontal="right" vertical="top"/>
    </xf>
    <xf numFmtId="0" fontId="3" fillId="0" borderId="40" xfId="0" applyFont="1" applyBorder="1" applyAlignment="1">
      <alignment horizontal="center"/>
    </xf>
    <xf numFmtId="0" fontId="3" fillId="0" borderId="42" xfId="0" applyFont="1" applyBorder="1" applyAlignment="1">
      <alignment horizontal="center"/>
    </xf>
    <xf numFmtId="0" fontId="0" fillId="0" borderId="0" xfId="0" applyAlignment="1">
      <alignment horizontal="center" vertical="center"/>
    </xf>
    <xf numFmtId="0" fontId="0" fillId="4" borderId="109" xfId="0" applyFill="1" applyBorder="1" applyAlignment="1" applyProtection="1">
      <alignment horizontal="center" vertical="center"/>
      <protection locked="0"/>
    </xf>
    <xf numFmtId="0" fontId="0" fillId="4" borderId="30" xfId="0" applyFill="1" applyBorder="1" applyAlignment="1" applyProtection="1">
      <alignment horizontal="center" vertical="center"/>
      <protection locked="0"/>
    </xf>
    <xf numFmtId="0" fontId="0" fillId="0" borderId="1" xfId="0" applyBorder="1" applyAlignment="1" applyProtection="1">
      <alignment horizontal="left" vertical="top" wrapText="1"/>
      <protection locked="0"/>
    </xf>
    <xf numFmtId="0" fontId="0" fillId="4" borderId="75" xfId="0" applyFill="1" applyBorder="1" applyAlignment="1">
      <alignment horizontal="right"/>
    </xf>
    <xf numFmtId="0" fontId="0" fillId="4" borderId="5" xfId="0" applyFill="1" applyBorder="1" applyAlignment="1">
      <alignment horizontal="right"/>
    </xf>
    <xf numFmtId="0" fontId="0" fillId="4" borderId="67" xfId="0" applyFill="1" applyBorder="1" applyAlignment="1">
      <alignment horizontal="right"/>
    </xf>
    <xf numFmtId="0" fontId="4" fillId="2" borderId="0" xfId="0" applyFont="1" applyFill="1" applyAlignment="1" applyProtection="1">
      <alignment horizontal="left" vertical="center"/>
      <protection hidden="1"/>
    </xf>
    <xf numFmtId="0" fontId="0" fillId="6" borderId="0" xfId="0" applyFill="1" applyAlignment="1" applyProtection="1">
      <alignment horizontal="center" vertical="center"/>
      <protection hidden="1"/>
    </xf>
    <xf numFmtId="0" fontId="2" fillId="3" borderId="5" xfId="0" applyFont="1" applyFill="1" applyBorder="1" applyAlignment="1" applyProtection="1">
      <alignment horizontal="center"/>
      <protection hidden="1"/>
    </xf>
    <xf numFmtId="0" fontId="0" fillId="8" borderId="0" xfId="0" applyFill="1" applyAlignment="1" applyProtection="1">
      <alignment horizontal="center" vertical="center"/>
      <protection hidden="1"/>
    </xf>
    <xf numFmtId="0" fontId="0" fillId="2" borderId="110" xfId="0" applyFill="1" applyBorder="1" applyAlignment="1" applyProtection="1">
      <alignment horizontal="center" vertical="center"/>
      <protection hidden="1"/>
    </xf>
    <xf numFmtId="0" fontId="0" fillId="2" borderId="6" xfId="0" applyFill="1" applyBorder="1" applyAlignment="1" applyProtection="1">
      <alignment horizontal="center" vertical="center"/>
      <protection hidden="1"/>
    </xf>
    <xf numFmtId="0" fontId="0" fillId="2" borderId="111" xfId="0" applyFill="1" applyBorder="1" applyAlignment="1" applyProtection="1">
      <alignment horizontal="center" vertical="center"/>
      <protection hidden="1"/>
    </xf>
    <xf numFmtId="0" fontId="0" fillId="2" borderId="13" xfId="0" applyFill="1" applyBorder="1" applyAlignment="1" applyProtection="1">
      <alignment horizontal="center" vertical="center"/>
      <protection hidden="1"/>
    </xf>
    <xf numFmtId="0" fontId="0" fillId="2" borderId="14" xfId="0" applyFill="1" applyBorder="1" applyAlignment="1" applyProtection="1">
      <alignment horizontal="center" vertical="center"/>
      <protection hidden="1"/>
    </xf>
    <xf numFmtId="0" fontId="0" fillId="2" borderId="10" xfId="0" applyFill="1" applyBorder="1" applyAlignment="1" applyProtection="1">
      <alignment horizontal="center" vertical="center"/>
      <protection hidden="1"/>
    </xf>
    <xf numFmtId="0" fontId="35" fillId="0" borderId="75" xfId="0" applyFont="1" applyBorder="1" applyAlignment="1" applyProtection="1">
      <alignment horizontal="center" vertical="center"/>
      <protection locked="0" hidden="1"/>
    </xf>
    <xf numFmtId="0" fontId="35" fillId="0" borderId="5" xfId="0" applyFont="1" applyBorder="1" applyAlignment="1" applyProtection="1">
      <alignment horizontal="center" vertical="center"/>
      <protection locked="0" hidden="1"/>
    </xf>
    <xf numFmtId="0" fontId="35" fillId="0" borderId="67" xfId="0" applyFont="1" applyBorder="1" applyAlignment="1" applyProtection="1">
      <alignment horizontal="center" vertical="center"/>
      <protection locked="0" hidden="1"/>
    </xf>
    <xf numFmtId="0" fontId="14" fillId="0" borderId="14" xfId="0" applyFont="1" applyBorder="1" applyAlignment="1" applyProtection="1">
      <alignment horizontal="right" indent="1"/>
      <protection hidden="1"/>
    </xf>
    <xf numFmtId="0" fontId="14" fillId="0" borderId="68" xfId="0" applyFont="1" applyBorder="1" applyAlignment="1" applyProtection="1">
      <alignment horizontal="right" indent="1"/>
      <protection hidden="1"/>
    </xf>
    <xf numFmtId="0" fontId="4" fillId="2" borderId="6" xfId="0" applyFont="1" applyFill="1" applyBorder="1" applyAlignment="1" applyProtection="1">
      <alignment horizontal="left" vertical="center"/>
      <protection hidden="1"/>
    </xf>
    <xf numFmtId="0" fontId="4" fillId="2" borderId="75" xfId="0" applyFont="1" applyFill="1" applyBorder="1" applyAlignment="1" applyProtection="1">
      <alignment horizontal="left" vertical="center"/>
      <protection hidden="1"/>
    </xf>
    <xf numFmtId="0" fontId="2" fillId="3" borderId="75" xfId="0" applyFont="1" applyFill="1" applyBorder="1" applyAlignment="1" applyProtection="1">
      <alignment horizontal="right"/>
      <protection hidden="1"/>
    </xf>
    <xf numFmtId="0" fontId="2" fillId="3" borderId="5" xfId="0" applyFont="1" applyFill="1" applyBorder="1" applyAlignment="1" applyProtection="1">
      <alignment horizontal="right"/>
      <protection hidden="1"/>
    </xf>
    <xf numFmtId="0" fontId="2" fillId="3" borderId="67" xfId="0" applyFont="1" applyFill="1" applyBorder="1" applyAlignment="1" applyProtection="1">
      <alignment horizontal="center"/>
      <protection hidden="1"/>
    </xf>
    <xf numFmtId="0" fontId="0" fillId="0" borderId="1" xfId="0" applyBorder="1" applyAlignment="1" applyProtection="1">
      <alignment horizontal="center" vertical="center" wrapText="1"/>
      <protection hidden="1"/>
    </xf>
    <xf numFmtId="0" fontId="0" fillId="0" borderId="1" xfId="0" applyBorder="1" applyAlignment="1" applyProtection="1">
      <alignment horizontal="center"/>
      <protection locked="0" hidden="1"/>
    </xf>
    <xf numFmtId="0" fontId="2" fillId="3" borderId="52" xfId="0" applyFont="1" applyFill="1" applyBorder="1" applyAlignment="1">
      <alignment horizontal="center"/>
    </xf>
    <xf numFmtId="0" fontId="2" fillId="3" borderId="53" xfId="0" applyFont="1" applyFill="1" applyBorder="1" applyAlignment="1">
      <alignment horizontal="center"/>
    </xf>
    <xf numFmtId="0" fontId="2" fillId="3" borderId="54" xfId="0" applyFont="1" applyFill="1" applyBorder="1" applyAlignment="1">
      <alignment horizontal="center"/>
    </xf>
    <xf numFmtId="0" fontId="0" fillId="2" borderId="37" xfId="0" applyFill="1" applyBorder="1" applyAlignment="1">
      <alignment horizontal="center" vertical="center"/>
    </xf>
    <xf numFmtId="0" fontId="0" fillId="2" borderId="38" xfId="0" applyFill="1" applyBorder="1" applyAlignment="1">
      <alignment horizontal="center" vertical="center"/>
    </xf>
    <xf numFmtId="0" fontId="0" fillId="6" borderId="8" xfId="0" applyFill="1" applyBorder="1" applyAlignment="1">
      <alignment horizontal="center" vertical="center"/>
    </xf>
    <xf numFmtId="0" fontId="0" fillId="6" borderId="0" xfId="0" applyFill="1" applyAlignment="1">
      <alignment horizontal="center" vertical="center"/>
    </xf>
    <xf numFmtId="0" fontId="0" fillId="6" borderId="37" xfId="0" applyFill="1" applyBorder="1" applyAlignment="1">
      <alignment horizontal="center" vertical="center"/>
    </xf>
    <xf numFmtId="0" fontId="0" fillId="6" borderId="38" xfId="0" applyFill="1" applyBorder="1" applyAlignment="1">
      <alignment horizontal="center" vertical="center"/>
    </xf>
    <xf numFmtId="0" fontId="12" fillId="0" borderId="1" xfId="0" applyFont="1" applyBorder="1" applyAlignment="1">
      <alignment horizontal="center" vertical="center" wrapText="1"/>
    </xf>
    <xf numFmtId="0" fontId="25" fillId="13" borderId="114" xfId="0" applyFont="1" applyFill="1" applyBorder="1" applyAlignment="1">
      <alignment horizontal="center" vertical="center" wrapText="1"/>
    </xf>
    <xf numFmtId="0" fontId="25" fillId="13" borderId="115" xfId="0" applyFont="1" applyFill="1" applyBorder="1" applyAlignment="1">
      <alignment horizontal="center" vertical="center" wrapText="1"/>
    </xf>
    <xf numFmtId="0" fontId="25" fillId="13" borderId="116" xfId="0" applyFont="1" applyFill="1" applyBorder="1" applyAlignment="1">
      <alignment horizontal="center" vertical="center" wrapText="1"/>
    </xf>
    <xf numFmtId="0" fontId="25" fillId="13" borderId="63" xfId="0" applyFont="1" applyFill="1" applyBorder="1" applyAlignment="1">
      <alignment horizontal="center" vertical="center" wrapText="1"/>
    </xf>
    <xf numFmtId="0" fontId="25" fillId="13" borderId="113" xfId="0" applyFont="1" applyFill="1" applyBorder="1" applyAlignment="1">
      <alignment horizontal="center" vertical="center" wrapText="1"/>
    </xf>
    <xf numFmtId="0" fontId="25" fillId="13" borderId="64"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6" fillId="0" borderId="0" xfId="0" applyFont="1" applyAlignment="1" applyProtection="1">
      <alignment horizontal="left" vertical="top"/>
      <protection locked="0"/>
    </xf>
    <xf numFmtId="0" fontId="0" fillId="0" borderId="1" xfId="0" applyBorder="1" applyAlignment="1" applyProtection="1">
      <alignment horizontal="center"/>
      <protection locked="0"/>
    </xf>
    <xf numFmtId="0" fontId="0" fillId="8" borderId="1" xfId="0" applyFill="1" applyBorder="1" applyAlignment="1">
      <alignment horizontal="center"/>
    </xf>
    <xf numFmtId="0" fontId="0" fillId="2" borderId="0" xfId="0" applyFill="1" applyAlignment="1">
      <alignment horizontal="center" vertical="center"/>
    </xf>
    <xf numFmtId="0" fontId="0" fillId="0" borderId="0" xfId="0" applyAlignment="1" applyProtection="1">
      <alignment vertical="top" wrapText="1"/>
      <protection hidden="1"/>
    </xf>
    <xf numFmtId="0" fontId="0" fillId="0" borderId="0" xfId="0" applyAlignment="1" applyProtection="1">
      <alignment horizontal="left" vertical="top" wrapText="1"/>
      <protection hidden="1"/>
    </xf>
    <xf numFmtId="0" fontId="43" fillId="4" borderId="0" xfId="0" applyFont="1" applyFill="1" applyAlignment="1" applyProtection="1">
      <alignment horizontal="left" vertical="center" wrapText="1"/>
      <protection hidden="1"/>
    </xf>
    <xf numFmtId="39" fontId="44" fillId="4" borderId="0" xfId="0" applyNumberFormat="1" applyFont="1" applyFill="1" applyAlignment="1" applyProtection="1">
      <alignment horizontal="center" vertical="center" wrapText="1"/>
      <protection hidden="1"/>
    </xf>
    <xf numFmtId="0" fontId="40" fillId="23" borderId="96" xfId="0" applyFont="1" applyFill="1" applyBorder="1" applyAlignment="1" applyProtection="1">
      <alignment horizontal="center" vertical="center" wrapText="1"/>
      <protection hidden="1"/>
    </xf>
    <xf numFmtId="0" fontId="84" fillId="22" borderId="0" xfId="0" applyFont="1" applyFill="1" applyAlignment="1" applyProtection="1">
      <alignment horizontal="center" vertical="center" wrapText="1"/>
      <protection hidden="1"/>
    </xf>
    <xf numFmtId="0" fontId="84" fillId="22" borderId="76" xfId="0" applyFont="1" applyFill="1" applyBorder="1" applyAlignment="1" applyProtection="1">
      <alignment horizontal="center" vertical="center" wrapText="1"/>
      <protection hidden="1"/>
    </xf>
    <xf numFmtId="0" fontId="2" fillId="0" borderId="105" xfId="0" applyFont="1" applyBorder="1" applyAlignment="1" applyProtection="1">
      <alignment horizontal="center"/>
      <protection hidden="1"/>
    </xf>
    <xf numFmtId="0" fontId="2" fillId="0" borderId="106" xfId="0" applyFont="1" applyBorder="1" applyAlignment="1" applyProtection="1">
      <alignment horizontal="center"/>
      <protection hidden="1"/>
    </xf>
    <xf numFmtId="0" fontId="0" fillId="0" borderId="105" xfId="0" applyBorder="1" applyAlignment="1" applyProtection="1">
      <alignment horizontal="center" vertical="center" wrapText="1"/>
      <protection hidden="1"/>
    </xf>
    <xf numFmtId="0" fontId="0" fillId="0" borderId="106" xfId="0" applyBorder="1" applyAlignment="1" applyProtection="1">
      <alignment horizontal="center" vertical="center" wrapText="1"/>
      <protection hidden="1"/>
    </xf>
    <xf numFmtId="0" fontId="0" fillId="0" borderId="107" xfId="0" applyBorder="1" applyAlignment="1" applyProtection="1">
      <alignment horizontal="center" vertical="center" wrapText="1"/>
      <protection hidden="1"/>
    </xf>
    <xf numFmtId="0" fontId="0" fillId="27" borderId="46" xfId="0" applyFill="1" applyBorder="1" applyAlignment="1">
      <alignment horizontal="left"/>
    </xf>
    <xf numFmtId="0" fontId="0" fillId="27" borderId="0" xfId="0" applyFill="1" applyAlignment="1">
      <alignment horizontal="left"/>
    </xf>
    <xf numFmtId="0" fontId="42" fillId="0" borderId="77" xfId="0" applyFont="1" applyBorder="1" applyAlignment="1">
      <alignment horizontal="center" vertical="top"/>
    </xf>
    <xf numFmtId="0" fontId="42" fillId="0" borderId="80" xfId="0" applyFont="1" applyBorder="1" applyAlignment="1">
      <alignment horizontal="center" vertical="top"/>
    </xf>
    <xf numFmtId="0" fontId="42" fillId="0" borderId="89" xfId="0" applyFont="1" applyBorder="1" applyAlignment="1">
      <alignment horizontal="center" vertical="top"/>
    </xf>
    <xf numFmtId="0" fontId="0" fillId="0" borderId="84" xfId="0" applyBorder="1" applyAlignment="1">
      <alignment horizontal="left"/>
    </xf>
    <xf numFmtId="0" fontId="0" fillId="0" borderId="85" xfId="0" applyBorder="1" applyAlignment="1">
      <alignment horizontal="left"/>
    </xf>
    <xf numFmtId="0" fontId="0" fillId="0" borderId="87" xfId="0" applyBorder="1" applyAlignment="1">
      <alignment horizontal="left"/>
    </xf>
    <xf numFmtId="0" fontId="0" fillId="0" borderId="88" xfId="0" applyBorder="1" applyAlignment="1">
      <alignment horizontal="left"/>
    </xf>
    <xf numFmtId="0" fontId="0" fillId="0" borderId="90" xfId="0" applyBorder="1" applyAlignment="1">
      <alignment horizontal="left"/>
    </xf>
    <xf numFmtId="0" fontId="0" fillId="0" borderId="91" xfId="0" applyBorder="1" applyAlignment="1">
      <alignment horizontal="left"/>
    </xf>
    <xf numFmtId="0" fontId="42" fillId="0" borderId="93" xfId="0" applyFont="1" applyBorder="1" applyAlignment="1">
      <alignment horizontal="center" vertical="top"/>
    </xf>
    <xf numFmtId="0" fontId="42" fillId="0" borderId="94" xfId="0" applyFont="1" applyBorder="1" applyAlignment="1">
      <alignment horizontal="center" vertical="top"/>
    </xf>
    <xf numFmtId="0" fontId="42" fillId="0" borderId="95" xfId="0" applyFont="1" applyBorder="1" applyAlignment="1">
      <alignment horizontal="center" vertical="top"/>
    </xf>
    <xf numFmtId="0" fontId="0" fillId="0" borderId="86" xfId="0" applyBorder="1" applyAlignment="1">
      <alignment horizontal="left"/>
    </xf>
    <xf numFmtId="0" fontId="0" fillId="0" borderId="81" xfId="0" applyBorder="1" applyAlignment="1">
      <alignment horizontal="left"/>
    </xf>
    <xf numFmtId="0" fontId="0" fillId="0" borderId="92" xfId="0" applyBorder="1" applyAlignment="1">
      <alignment horizontal="left"/>
    </xf>
    <xf numFmtId="0" fontId="0" fillId="0" borderId="124" xfId="0" applyBorder="1" applyAlignment="1" applyProtection="1">
      <alignment horizontal="left" vertical="top" wrapText="1"/>
      <protection locked="0"/>
    </xf>
    <xf numFmtId="0" fontId="33" fillId="2" borderId="6" xfId="0" applyFont="1" applyFill="1" applyBorder="1" applyAlignment="1">
      <alignment horizontal="center" vertical="center"/>
    </xf>
    <xf numFmtId="0" fontId="4" fillId="2" borderId="9" xfId="0" applyFont="1" applyFill="1" applyBorder="1" applyAlignment="1">
      <alignment horizontal="left" vertical="center"/>
    </xf>
    <xf numFmtId="0" fontId="4" fillId="2" borderId="9" xfId="0" applyFont="1" applyFill="1" applyBorder="1" applyAlignment="1">
      <alignment horizontal="center" vertical="center"/>
    </xf>
    <xf numFmtId="0" fontId="4" fillId="2" borderId="112" xfId="0" applyFont="1" applyFill="1" applyBorder="1" applyAlignment="1">
      <alignment horizontal="center" vertical="center"/>
    </xf>
    <xf numFmtId="0" fontId="106" fillId="0" borderId="139" xfId="0" applyFont="1" applyBorder="1" applyAlignment="1" applyProtection="1">
      <alignment horizontal="center" vertical="center"/>
      <protection locked="0"/>
    </xf>
    <xf numFmtId="0" fontId="2" fillId="0" borderId="136" xfId="0" applyFont="1" applyBorder="1" applyAlignment="1" applyProtection="1">
      <alignment horizontal="right"/>
      <protection hidden="1"/>
    </xf>
    <xf numFmtId="0" fontId="106" fillId="0" borderId="96" xfId="0" applyFont="1" applyBorder="1" applyAlignment="1">
      <alignment horizontal="center" vertical="center"/>
    </xf>
    <xf numFmtId="0" fontId="106" fillId="0" borderId="139" xfId="0" applyFont="1" applyBorder="1" applyAlignment="1">
      <alignment horizontal="center" vertical="center"/>
    </xf>
    <xf numFmtId="0" fontId="107" fillId="0" borderId="141" xfId="0" applyFont="1" applyBorder="1" applyAlignment="1" applyProtection="1">
      <alignment horizontal="center" vertical="center" wrapText="1"/>
      <protection locked="0"/>
    </xf>
    <xf numFmtId="0" fontId="107" fillId="0" borderId="139" xfId="0" applyFont="1" applyBorder="1" applyAlignment="1" applyProtection="1">
      <alignment horizontal="center" vertical="center" wrapText="1"/>
      <protection locked="0"/>
    </xf>
    <xf numFmtId="0" fontId="6" fillId="0" borderId="96" xfId="0" applyFont="1" applyBorder="1" applyAlignment="1" applyProtection="1">
      <alignment horizontal="center" vertical="center" wrapText="1"/>
      <protection locked="0"/>
    </xf>
    <xf numFmtId="0" fontId="6" fillId="0" borderId="139" xfId="0" applyFont="1" applyBorder="1" applyAlignment="1" applyProtection="1">
      <alignment horizontal="center" vertical="center" wrapText="1"/>
      <protection locked="0"/>
    </xf>
    <xf numFmtId="0" fontId="0" fillId="0" borderId="96" xfId="0" applyBorder="1" applyAlignment="1" applyProtection="1">
      <alignment horizontal="center" vertical="center" wrapText="1"/>
      <protection locked="0"/>
    </xf>
    <xf numFmtId="0" fontId="0" fillId="0" borderId="139" xfId="0" applyBorder="1" applyAlignment="1" applyProtection="1">
      <alignment horizontal="center" vertical="center" wrapText="1"/>
      <protection locked="0"/>
    </xf>
    <xf numFmtId="0" fontId="0" fillId="0" borderId="140" xfId="0" applyBorder="1" applyAlignment="1" applyProtection="1">
      <alignment horizontal="center"/>
      <protection hidden="1"/>
    </xf>
    <xf numFmtId="0" fontId="99" fillId="0" borderId="0" xfId="0" applyFont="1" applyAlignment="1" applyProtection="1">
      <alignment horizontal="center" vertical="center"/>
      <protection hidden="1"/>
    </xf>
    <xf numFmtId="0" fontId="43" fillId="4" borderId="0" xfId="0" applyFont="1" applyFill="1" applyAlignment="1" applyProtection="1">
      <alignment horizontal="center" vertical="center" wrapText="1"/>
      <protection hidden="1"/>
    </xf>
    <xf numFmtId="0" fontId="2" fillId="4" borderId="0" xfId="0" applyFont="1" applyFill="1" applyAlignment="1" applyProtection="1">
      <alignment horizontal="center" vertical="center"/>
      <protection hidden="1"/>
    </xf>
    <xf numFmtId="0" fontId="98" fillId="0" borderId="0" xfId="0" applyFont="1" applyAlignment="1" applyProtection="1">
      <alignment horizontal="center" vertical="center"/>
      <protection hidden="1"/>
    </xf>
    <xf numFmtId="0" fontId="2" fillId="0" borderId="132" xfId="0" applyFont="1" applyBorder="1" applyAlignment="1" applyProtection="1">
      <alignment horizontal="right"/>
      <protection hidden="1"/>
    </xf>
    <xf numFmtId="0" fontId="2" fillId="0" borderId="133" xfId="0" applyFont="1" applyBorder="1" applyAlignment="1" applyProtection="1">
      <alignment horizontal="right"/>
      <protection hidden="1"/>
    </xf>
    <xf numFmtId="0" fontId="2" fillId="4" borderId="2" xfId="0" applyFont="1" applyFill="1" applyBorder="1" applyAlignment="1" applyProtection="1">
      <alignment horizontal="center" vertical="center"/>
      <protection hidden="1"/>
    </xf>
    <xf numFmtId="0" fontId="2" fillId="4" borderId="3" xfId="0" applyFont="1" applyFill="1" applyBorder="1" applyAlignment="1" applyProtection="1">
      <alignment horizontal="center" vertical="center"/>
      <protection hidden="1"/>
    </xf>
    <xf numFmtId="0" fontId="3" fillId="2" borderId="2" xfId="0" applyFont="1" applyFill="1" applyBorder="1" applyAlignment="1" applyProtection="1">
      <alignment horizontal="center" vertical="center"/>
      <protection hidden="1"/>
    </xf>
    <xf numFmtId="0" fontId="3" fillId="2" borderId="3" xfId="0" applyFont="1" applyFill="1" applyBorder="1" applyAlignment="1" applyProtection="1">
      <alignment horizontal="center" vertical="center"/>
      <protection hidden="1"/>
    </xf>
    <xf numFmtId="0" fontId="2" fillId="4" borderId="11" xfId="0" applyFont="1" applyFill="1" applyBorder="1" applyAlignment="1" applyProtection="1">
      <alignment horizontal="center"/>
      <protection hidden="1"/>
    </xf>
    <xf numFmtId="0" fontId="2" fillId="4" borderId="0" xfId="0" applyFont="1" applyFill="1" applyAlignment="1" applyProtection="1">
      <alignment horizontal="center"/>
      <protection hidden="1"/>
    </xf>
    <xf numFmtId="0" fontId="0" fillId="0" borderId="0" xfId="0" applyAlignment="1" applyProtection="1">
      <alignment horizontal="center"/>
      <protection hidden="1"/>
    </xf>
    <xf numFmtId="0" fontId="13" fillId="0" borderId="0" xfId="0" applyFont="1" applyAlignment="1" applyProtection="1">
      <alignment horizontal="left"/>
      <protection hidden="1"/>
    </xf>
    <xf numFmtId="0" fontId="0" fillId="0" borderId="0" xfId="0" applyAlignment="1" applyProtection="1">
      <alignment horizontal="left" vertical="top" wrapText="1"/>
      <protection locked="0" hidden="1"/>
    </xf>
    <xf numFmtId="0" fontId="16" fillId="9" borderId="0" xfId="3" applyFont="1" applyFill="1" applyAlignment="1" applyProtection="1">
      <alignment horizontal="left" vertical="center"/>
    </xf>
    <xf numFmtId="0" fontId="15" fillId="9" borderId="2" xfId="3" applyFill="1" applyBorder="1" applyAlignment="1" applyProtection="1">
      <alignment horizontal="center"/>
    </xf>
    <xf numFmtId="0" fontId="15" fillId="9" borderId="5" xfId="3" applyFill="1" applyBorder="1" applyAlignment="1" applyProtection="1">
      <alignment horizontal="center"/>
    </xf>
    <xf numFmtId="0" fontId="15" fillId="9" borderId="16" xfId="3" applyFill="1" applyBorder="1" applyAlignment="1" applyProtection="1">
      <alignment horizontal="center"/>
    </xf>
    <xf numFmtId="0" fontId="15" fillId="9" borderId="17" xfId="3" applyFill="1" applyBorder="1" applyAlignment="1" applyProtection="1">
      <alignment horizontal="center"/>
    </xf>
    <xf numFmtId="0" fontId="0" fillId="0" borderId="48" xfId="0" applyBorder="1" applyAlignment="1" applyProtection="1">
      <alignment horizontal="center" vertical="center" wrapText="1"/>
      <protection hidden="1"/>
    </xf>
    <xf numFmtId="0" fontId="0" fillId="0" borderId="49" xfId="0" applyBorder="1" applyAlignment="1" applyProtection="1">
      <alignment horizontal="center" vertical="center" wrapText="1"/>
      <protection hidden="1"/>
    </xf>
    <xf numFmtId="0" fontId="0" fillId="0" borderId="49" xfId="0" applyBorder="1" applyAlignment="1" applyProtection="1">
      <alignment horizontal="left" vertical="center"/>
      <protection hidden="1"/>
    </xf>
    <xf numFmtId="0" fontId="0" fillId="0" borderId="50" xfId="0" applyBorder="1" applyAlignment="1" applyProtection="1">
      <alignment horizontal="left" vertical="center"/>
      <protection hidden="1"/>
    </xf>
    <xf numFmtId="0" fontId="96" fillId="0" borderId="40" xfId="0" applyFont="1" applyBorder="1" applyAlignment="1" applyProtection="1">
      <alignment horizontal="left" vertical="center"/>
      <protection hidden="1"/>
    </xf>
    <xf numFmtId="0" fontId="96" fillId="0" borderId="41" xfId="0" applyFont="1" applyBorder="1" applyAlignment="1" applyProtection="1">
      <alignment horizontal="left" vertical="center"/>
      <protection hidden="1"/>
    </xf>
    <xf numFmtId="0" fontId="96" fillId="0" borderId="42" xfId="0" applyFont="1" applyBorder="1" applyAlignment="1" applyProtection="1">
      <alignment horizontal="left" vertical="center"/>
      <protection hidden="1"/>
    </xf>
    <xf numFmtId="0" fontId="0" fillId="0" borderId="43" xfId="0" applyBorder="1" applyAlignment="1" applyProtection="1">
      <alignment horizontal="center" vertical="center" wrapText="1"/>
      <protection hidden="1"/>
    </xf>
    <xf numFmtId="0" fontId="0" fillId="0" borderId="44" xfId="0" applyBorder="1" applyAlignment="1" applyProtection="1">
      <alignment horizontal="center" vertical="center" wrapText="1"/>
      <protection hidden="1"/>
    </xf>
    <xf numFmtId="0" fontId="0" fillId="0" borderId="44" xfId="0" applyBorder="1" applyAlignment="1" applyProtection="1">
      <alignment horizontal="left" vertical="center"/>
      <protection hidden="1"/>
    </xf>
    <xf numFmtId="0" fontId="0" fillId="0" borderId="45" xfId="0" applyBorder="1" applyAlignment="1" applyProtection="1">
      <alignment horizontal="left" vertical="center"/>
      <protection hidden="1"/>
    </xf>
    <xf numFmtId="0" fontId="0" fillId="0" borderId="46" xfId="0"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0" fillId="0" borderId="0" xfId="0" applyAlignment="1" applyProtection="1">
      <alignment horizontal="left" vertical="center"/>
      <protection hidden="1"/>
    </xf>
    <xf numFmtId="0" fontId="0" fillId="0" borderId="47" xfId="0" applyBorder="1" applyAlignment="1" applyProtection="1">
      <alignment horizontal="left" vertical="center"/>
      <protection hidden="1"/>
    </xf>
    <xf numFmtId="0" fontId="105" fillId="0" borderId="6" xfId="0" applyFont="1" applyBorder="1" applyAlignment="1" applyProtection="1">
      <alignment horizontal="center" vertical="top" wrapText="1"/>
      <protection hidden="1"/>
    </xf>
    <xf numFmtId="0" fontId="4" fillId="0" borderId="0" xfId="0" applyFont="1" applyAlignment="1" applyProtection="1">
      <alignment horizontal="center" vertical="center"/>
      <protection locked="0"/>
    </xf>
  </cellXfs>
  <cellStyles count="9">
    <cellStyle name="Hiperligação" xfId="8" builtinId="8"/>
    <cellStyle name="Moeda" xfId="2" builtinId="4"/>
    <cellStyle name="Moeda 2" xfId="7" xr:uid="{00000000-0005-0000-0000-000032000000}"/>
    <cellStyle name="Normal" xfId="0" builtinId="0"/>
    <cellStyle name="Normal 2" xfId="3" xr:uid="{EF246044-7E79-4F09-9501-F6F28649F2D2}"/>
    <cellStyle name="Normal 2 2" xfId="4" xr:uid="{00000000-0005-0000-0000-000002000000}"/>
    <cellStyle name="Percentagem" xfId="1" builtinId="5"/>
    <cellStyle name="Percentagem 2" xfId="5" xr:uid="{00000000-0005-0000-0000-000004000000}"/>
    <cellStyle name="Vírgula 2" xfId="6" xr:uid="{00000000-0005-0000-0000-000035000000}"/>
  </cellStyles>
  <dxfs count="422">
    <dxf>
      <font>
        <b val="0"/>
        <i val="0"/>
        <strike val="0"/>
        <condense val="0"/>
        <extend val="0"/>
        <outline val="0"/>
        <shadow val="0"/>
        <u val="none"/>
        <vertAlign val="baseline"/>
        <sz val="11"/>
        <color theme="0"/>
        <name val="Calibri"/>
        <family val="2"/>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theme="0"/>
        <name val="Calibri"/>
        <family val="2"/>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theme="0"/>
        <name val="Calibri"/>
        <family val="2"/>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theme="0"/>
        <name val="Calibri"/>
        <family val="2"/>
        <scheme val="minor"/>
      </font>
      <alignment horizontal="general" vertical="bottom" textRotation="0" wrapText="1" indent="0" justifyLastLine="0" shrinkToFit="0" readingOrder="0"/>
      <protection locked="1" hidden="1"/>
    </dxf>
    <dxf>
      <font>
        <b val="0"/>
        <i val="0"/>
        <strike val="0"/>
        <condense val="0"/>
        <extend val="0"/>
        <outline val="0"/>
        <shadow val="0"/>
        <u val="none"/>
        <vertAlign val="baseline"/>
        <sz val="11"/>
        <color theme="0"/>
        <name val="Calibri"/>
        <family val="2"/>
        <scheme val="minor"/>
      </font>
      <numFmt numFmtId="34" formatCode="_-* #,##0.00\ &quot;€&quot;_-;\-* #,##0.00\ &quot;€&quot;_-;_-* &quot;-&quot;??\ &quot;€&quot;_-;_-@_-"/>
      <fill>
        <patternFill patternType="solid">
          <fgColor indexed="64"/>
          <bgColor theme="9" tint="-0.249977111117893"/>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1"/>
        <color theme="0"/>
        <name val="Calibri"/>
        <family val="2"/>
        <scheme val="minor"/>
      </font>
      <alignment horizontal="center" vertical="bottom" textRotation="0" wrapText="1" indent="0" justifyLastLine="0" shrinkToFit="0" readingOrder="0"/>
      <protection locked="1" hidden="1"/>
    </dxf>
    <dxf>
      <alignment horizontal="center" vertical="bottom" textRotation="0" wrapText="1" indent="0" justifyLastLine="0" shrinkToFit="0" readingOrder="0"/>
      <protection locked="1" hidden="1"/>
    </dxf>
    <dxf>
      <fill>
        <patternFill>
          <bgColor theme="5" tint="0.79998168889431442"/>
        </patternFill>
      </fill>
    </dxf>
    <dxf>
      <font>
        <color rgb="FF9C0006"/>
      </font>
      <fill>
        <patternFill>
          <bgColor rgb="FFFFC7CE"/>
        </patternFill>
      </fill>
    </dxf>
    <dxf>
      <fill>
        <patternFill>
          <bgColor theme="5" tint="0.79998168889431442"/>
        </patternFill>
      </fill>
    </dxf>
    <dxf>
      <font>
        <color rgb="FF9C0006"/>
      </font>
      <fill>
        <patternFill>
          <bgColor rgb="FFFFC7CE"/>
        </patternFill>
      </fill>
    </dxf>
    <dxf>
      <fill>
        <patternFill>
          <bgColor theme="5" tint="0.79998168889431442"/>
        </patternFill>
      </fill>
    </dxf>
    <dxf>
      <font>
        <color rgb="FF9C0006"/>
      </font>
      <fill>
        <patternFill>
          <bgColor rgb="FFFFC7CE"/>
        </patternFill>
      </fill>
    </dxf>
    <dxf>
      <fill>
        <patternFill>
          <bgColor theme="5" tint="0.79998168889431442"/>
        </patternFill>
      </fill>
    </dxf>
    <dxf>
      <font>
        <color rgb="FF9C0006"/>
      </font>
      <fill>
        <patternFill>
          <bgColor rgb="FFFFC7CE"/>
        </patternFill>
      </fill>
    </dxf>
    <dxf>
      <fill>
        <patternFill>
          <bgColor theme="5" tint="0.79998168889431442"/>
        </patternFill>
      </fill>
    </dxf>
    <dxf>
      <font>
        <color rgb="FF9C0006"/>
      </font>
      <fill>
        <patternFill>
          <bgColor rgb="FFFFC7CE"/>
        </patternFill>
      </fill>
    </dxf>
    <dxf>
      <fill>
        <patternFill>
          <bgColor theme="5" tint="0.79998168889431442"/>
        </patternFill>
      </fill>
    </dxf>
    <dxf>
      <font>
        <color rgb="FF9C0006"/>
      </font>
      <fill>
        <patternFill>
          <bgColor rgb="FFFFC7CE"/>
        </patternFill>
      </fill>
    </dxf>
    <dxf>
      <fill>
        <patternFill>
          <bgColor theme="5" tint="0.79998168889431442"/>
        </patternFill>
      </fill>
    </dxf>
    <dxf>
      <font>
        <color rgb="FF9C0006"/>
      </font>
      <fill>
        <patternFill>
          <bgColor rgb="FFFFC7CE"/>
        </patternFill>
      </fill>
    </dxf>
    <dxf>
      <fill>
        <patternFill>
          <bgColor theme="5" tint="0.79998168889431442"/>
        </patternFill>
      </fill>
    </dxf>
    <dxf>
      <font>
        <color rgb="FF9C0006"/>
      </font>
      <fill>
        <patternFill>
          <bgColor rgb="FFFFC7CE"/>
        </patternFill>
      </fill>
    </dxf>
    <dxf>
      <fill>
        <patternFill>
          <bgColor theme="5" tint="0.79998168889431442"/>
        </patternFill>
      </fill>
    </dxf>
    <dxf>
      <font>
        <color rgb="FF9C0006"/>
      </font>
      <fill>
        <patternFill>
          <bgColor rgb="FFFFC7CE"/>
        </patternFill>
      </fill>
    </dxf>
    <dxf>
      <fill>
        <patternFill>
          <bgColor theme="5" tint="0.79998168889431442"/>
        </patternFill>
      </fill>
    </dxf>
    <dxf>
      <font>
        <color rgb="FF9C0006"/>
      </font>
      <fill>
        <patternFill>
          <bgColor rgb="FFFFC7CE"/>
        </patternFill>
      </fill>
    </dxf>
    <dxf>
      <fill>
        <patternFill>
          <bgColor theme="5" tint="0.39994506668294322"/>
        </patternFill>
      </fill>
    </dxf>
    <dxf>
      <font>
        <color rgb="FF9C0006"/>
      </font>
      <fill>
        <patternFill>
          <bgColor rgb="FFFFC7CE"/>
        </patternFill>
      </fill>
    </dxf>
    <dxf>
      <fill>
        <patternFill>
          <bgColor theme="5" tint="0.59996337778862885"/>
        </patternFill>
      </fill>
    </dxf>
    <dxf>
      <fill>
        <patternFill>
          <bgColor theme="5" tint="0.59996337778862885"/>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theme="4" tint="0.59996337778862885"/>
      </font>
      <fill>
        <patternFill>
          <bgColor theme="4" tint="0.59996337778862885"/>
        </patternFill>
      </fill>
    </dxf>
    <dxf>
      <font>
        <color theme="0"/>
      </font>
      <fill>
        <patternFill>
          <bgColor theme="0"/>
        </patternFill>
      </fill>
    </dxf>
    <dxf>
      <fill>
        <patternFill>
          <bgColor rgb="FFFFFF00"/>
        </patternFill>
      </fill>
    </dxf>
    <dxf>
      <font>
        <color theme="0" tint="-0.14996795556505021"/>
      </font>
      <fill>
        <patternFill>
          <bgColor theme="0"/>
        </patternFill>
      </fill>
    </dxf>
    <dxf>
      <fill>
        <patternFill>
          <bgColor theme="5" tint="0.39994506668294322"/>
        </patternFill>
      </fill>
    </dxf>
    <dxf>
      <fill>
        <patternFill>
          <bgColor theme="5" tint="0.39994506668294322"/>
        </patternFill>
      </fill>
    </dxf>
    <dxf>
      <font>
        <color theme="0"/>
      </font>
      <fill>
        <patternFill>
          <bgColor theme="0"/>
        </patternFill>
      </fill>
    </dxf>
    <dxf>
      <font>
        <color rgb="FF9C0006"/>
      </font>
      <fill>
        <patternFill>
          <bgColor rgb="FFFFC7CE"/>
        </patternFill>
      </fill>
    </dxf>
    <dxf>
      <font>
        <color rgb="FF9C0006"/>
      </font>
      <fill>
        <patternFill>
          <bgColor rgb="FFFFC7CE"/>
        </patternFill>
      </fill>
    </dxf>
    <dxf>
      <fill>
        <patternFill>
          <bgColor theme="5" tint="0.79998168889431442"/>
        </patternFill>
      </fill>
    </dxf>
    <dxf>
      <font>
        <color rgb="FF9C0006"/>
      </font>
      <fill>
        <patternFill>
          <bgColor rgb="FFFFC7CE"/>
        </patternFill>
      </fill>
    </dxf>
    <dxf>
      <font>
        <b val="0"/>
        <i val="0"/>
        <strike val="0"/>
        <condense val="0"/>
        <extend val="0"/>
        <outline val="0"/>
        <shadow val="0"/>
        <u val="none"/>
        <vertAlign val="baseline"/>
        <sz val="9"/>
        <color rgb="FF0070C0"/>
        <name val="Calibri"/>
        <scheme val="minor"/>
      </font>
      <numFmt numFmtId="0" formatCode="General"/>
      <fill>
        <patternFill patternType="solid">
          <fgColor indexed="64"/>
          <bgColor theme="0" tint="-0.249977111117893"/>
        </patternFill>
      </fill>
      <protection locked="0" hidden="0"/>
    </dxf>
    <dxf>
      <font>
        <b val="0"/>
        <i val="0"/>
        <strike val="0"/>
        <condense val="0"/>
        <extend val="0"/>
        <outline val="0"/>
        <shadow val="0"/>
        <u val="none"/>
        <vertAlign val="baseline"/>
        <sz val="11"/>
        <color rgb="FF0070C0"/>
        <name val="Calibri"/>
        <family val="2"/>
        <scheme val="minor"/>
      </font>
      <alignment horizontal="center" vertical="bottom" textRotation="0" wrapText="1" indent="0" justifyLastLine="0" shrinkToFit="0" readingOrder="0"/>
      <protection locked="0" hidden="1"/>
    </dxf>
    <dxf>
      <font>
        <color rgb="FF0070C0"/>
      </font>
      <numFmt numFmtId="0" formatCode="General"/>
      <alignment horizontal="center" vertical="bottom" textRotation="0" wrapText="1" indent="0" justifyLastLine="0" shrinkToFit="0" readingOrder="0"/>
      <protection locked="0" hidden="1"/>
    </dxf>
    <dxf>
      <protection locked="0" hidden="1"/>
    </dxf>
    <dxf>
      <protection locked="0" hidden="1"/>
    </dxf>
    <dxf>
      <protection locked="0" hidden="1"/>
    </dxf>
    <dxf>
      <alignment horizontal="center" vertical="bottom" textRotation="0" wrapText="1" indent="0" justifyLastLine="0" shrinkToFit="0" readingOrder="0"/>
      <protection locked="1" hidden="1"/>
    </dxf>
    <dxf>
      <protection locked="1" hidden="1"/>
    </dxf>
    <dxf>
      <protection locked="1" hidden="1"/>
    </dxf>
    <dxf>
      <alignment horizontal="center" vertical="center" textRotation="0" wrapText="1" indent="0" justifyLastLine="0" shrinkToFit="0" readingOrder="0"/>
      <protection locked="1" hidden="1"/>
    </dxf>
    <dxf>
      <fill>
        <patternFill>
          <bgColor theme="5" tint="0.39994506668294322"/>
        </patternFill>
      </fill>
    </dxf>
    <dxf>
      <fill>
        <patternFill>
          <bgColor theme="0" tint="-0.24994659260841701"/>
        </patternFill>
      </fill>
    </dxf>
    <dxf>
      <font>
        <color rgb="FFFF0000"/>
      </font>
      <fill>
        <patternFill>
          <bgColor rgb="FFFFFF00"/>
        </patternFill>
      </fill>
    </dxf>
    <dxf>
      <font>
        <color rgb="FF9C0006"/>
      </font>
      <fill>
        <patternFill>
          <bgColor rgb="FFFFC7CE"/>
        </patternFill>
      </fill>
    </dxf>
    <dxf>
      <font>
        <color rgb="FF9C0006"/>
      </font>
      <fill>
        <patternFill>
          <bgColor rgb="FFFFFF00"/>
        </patternFill>
      </fill>
    </dxf>
    <dxf>
      <font>
        <color rgb="FFFF0000"/>
      </font>
      <fill>
        <patternFill>
          <bgColor rgb="FFFFFF00"/>
        </patternFill>
      </fill>
    </dxf>
    <dxf>
      <font>
        <color rgb="FF9C0006"/>
      </font>
      <fill>
        <patternFill>
          <bgColor rgb="FFFFFF00"/>
        </patternFill>
      </fill>
    </dxf>
    <dxf>
      <font>
        <color rgb="FFFF0000"/>
      </font>
      <fill>
        <patternFill>
          <bgColor rgb="FFFFFF00"/>
        </patternFill>
      </fill>
    </dxf>
    <dxf>
      <font>
        <color rgb="FFFF0000"/>
      </font>
      <fill>
        <patternFill>
          <bgColor rgb="FFFFFF00"/>
        </patternFill>
      </fill>
    </dxf>
    <dxf>
      <font>
        <color rgb="FF9C0006"/>
      </font>
      <fill>
        <patternFill>
          <bgColor rgb="FFFFFF00"/>
        </patternFill>
      </fill>
    </dxf>
    <dxf>
      <font>
        <color rgb="FFFF0000"/>
      </font>
      <fill>
        <patternFill>
          <bgColor rgb="FFFFFF00"/>
        </patternFill>
      </fill>
    </dxf>
    <dxf>
      <font>
        <color rgb="FFFF0000"/>
      </font>
      <fill>
        <patternFill>
          <bgColor rgb="FFFFFF00"/>
        </patternFill>
      </fill>
    </dxf>
    <dxf>
      <font>
        <color theme="0" tint="-0.34998626667073579"/>
      </font>
      <fill>
        <patternFill patternType="none">
          <bgColor auto="1"/>
        </patternFill>
      </fill>
    </dxf>
    <dxf>
      <font>
        <color rgb="FFFF0000"/>
      </font>
      <fill>
        <patternFill>
          <bgColor rgb="FFFFFF00"/>
        </patternFill>
      </fill>
    </dxf>
    <dxf>
      <font>
        <b/>
        <i/>
        <color theme="9" tint="-0.24994659260841701"/>
      </font>
    </dxf>
    <dxf>
      <font>
        <color rgb="FFFF0000"/>
      </font>
      <fill>
        <patternFill>
          <bgColor rgb="FFFFFF00"/>
        </patternFill>
      </fill>
    </dxf>
    <dxf>
      <font>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FF0000"/>
      </font>
      <fill>
        <patternFill>
          <bgColor rgb="FFFFFF00"/>
        </patternFill>
      </fill>
    </dxf>
    <dxf>
      <font>
        <color rgb="FFFF0000"/>
      </font>
      <fill>
        <patternFill>
          <bgColor rgb="FFFFFF00"/>
        </patternFill>
      </fill>
    </dxf>
    <dxf>
      <font>
        <b val="0"/>
        <i/>
        <color theme="1" tint="0.24994659260841701"/>
      </font>
    </dxf>
    <dxf>
      <font>
        <color rgb="FFFF0000"/>
      </font>
      <fill>
        <patternFill>
          <bgColor rgb="FFFFFF00"/>
        </patternFill>
      </fill>
    </dxf>
    <dxf>
      <font>
        <b val="0"/>
        <i/>
        <color theme="1" tint="0.24994659260841701"/>
      </font>
    </dxf>
    <dxf>
      <font>
        <color rgb="FF9C0006"/>
      </font>
      <fill>
        <patternFill>
          <bgColor rgb="FFFFC7CE"/>
        </patternFill>
      </fill>
    </dxf>
    <dxf>
      <font>
        <color rgb="FFFF0000"/>
      </font>
      <fill>
        <patternFill>
          <bgColor rgb="FFFFFF00"/>
        </patternFill>
      </fill>
    </dxf>
    <dxf>
      <fill>
        <patternFill>
          <bgColor theme="5" tint="0.39994506668294322"/>
        </patternFill>
      </fill>
    </dxf>
    <dxf>
      <fill>
        <patternFill>
          <bgColor theme="0" tint="-0.24994659260841701"/>
        </patternFill>
      </fill>
    </dxf>
    <dxf>
      <fill>
        <patternFill>
          <bgColor theme="5" tint="0.39994506668294322"/>
        </patternFill>
      </fill>
    </dxf>
    <dxf>
      <fill>
        <patternFill>
          <bgColor theme="0" tint="-0.24994659260841701"/>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color rgb="FF9C0006"/>
      </font>
      <fill>
        <patternFill>
          <bgColor rgb="FFFFC7CE"/>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alignment horizontal="left" vertical="bottom" textRotation="0" wrapText="0" indent="0" justifyLastLine="0" shrinkToFit="0" readingOrder="0"/>
      <protection locked="1" hidden="1"/>
    </dxf>
    <dxf>
      <alignment horizontal="center" vertical="bottom" textRotation="0" wrapText="0" indent="0" justifyLastLine="0" shrinkToFit="0" readingOrder="0"/>
      <protection locked="1" hidden="1"/>
    </dxf>
    <dxf>
      <alignment horizontal="left" vertical="bottom" textRotation="0" wrapText="0" indent="0" justifyLastLine="0" shrinkToFit="0" readingOrder="0"/>
      <protection locked="1" hidden="1"/>
    </dxf>
    <dxf>
      <alignment horizontal="center" vertical="bottom" textRotation="0" wrapText="0" indent="0" justifyLastLine="0" shrinkToFit="0" readingOrder="0"/>
      <protection locked="1" hidden="1"/>
    </dxf>
    <dxf>
      <alignment horizontal="left" vertical="bottom" textRotation="0" wrapText="0" indent="0" justifyLastLine="0" shrinkToFit="0" readingOrder="0"/>
      <protection locked="1" hidden="1"/>
    </dxf>
    <dxf>
      <font>
        <b/>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protection locked="1" hidden="1"/>
    </dxf>
    <dxf>
      <protection locked="1" hidden="1"/>
    </dxf>
    <dxf>
      <protection locked="1" hidden="1"/>
    </dxf>
    <dxf>
      <protection locked="1" hidden="1"/>
    </dxf>
    <dxf>
      <font>
        <b val="0"/>
        <i val="0"/>
        <strike val="0"/>
        <condense val="0"/>
        <extend val="0"/>
        <outline val="0"/>
        <shadow val="0"/>
        <u val="none"/>
        <vertAlign val="baseline"/>
        <sz val="11"/>
        <color rgb="FF0070C0"/>
        <name val="Calibri"/>
        <scheme val="minor"/>
      </font>
      <numFmt numFmtId="0" formatCode="General"/>
      <fill>
        <patternFill patternType="none">
          <fgColor indexed="64"/>
          <bgColor auto="1"/>
        </patternFill>
      </fill>
      <protection locked="1" hidden="1"/>
    </dxf>
    <dxf>
      <alignment horizontal="center" vertical="bottom" textRotation="0" wrapText="0" indent="0" justifyLastLine="0" shrinkToFit="0" readingOrder="0"/>
      <protection locked="1" hidden="1"/>
    </dxf>
    <dxf>
      <font>
        <color rgb="FF0070C0"/>
      </font>
      <alignment horizontal="center" vertical="bottom" textRotation="0" wrapText="0" indent="0" justifyLastLine="0" shrinkToFit="0" readingOrder="0"/>
      <protection locked="1" hidden="1"/>
    </dxf>
    <dxf>
      <font>
        <b/>
        <i val="0"/>
        <strike val="0"/>
        <condense val="0"/>
        <extend val="0"/>
        <outline val="0"/>
        <shadow val="0"/>
        <u val="none"/>
        <vertAlign val="baseline"/>
        <sz val="11"/>
        <color theme="1"/>
        <name val="Calibri"/>
        <family val="2"/>
        <scheme val="minor"/>
      </font>
      <numFmt numFmtId="34" formatCode="_-* #,##0.00\ &quot;€&quot;_-;\-* #,##0.00\ &quot;€&quot;_-;_-* &quot;-&quot;??\ &quot;€&quot;_-;_-@_-"/>
      <protection locked="1" hidden="1"/>
    </dxf>
    <dxf>
      <numFmt numFmtId="34" formatCode="_-* #,##0.00\ &quot;€&quot;_-;\-* #,##0.00\ &quot;€&quot;_-;_-* &quot;-&quot;??\ &quot;€&quot;_-;_-@_-"/>
      <protection locked="1" hidden="1"/>
    </dxf>
    <dxf>
      <font>
        <b/>
        <i val="0"/>
        <strike val="0"/>
        <condense val="0"/>
        <extend val="0"/>
        <outline val="0"/>
        <shadow val="0"/>
        <u val="none"/>
        <vertAlign val="baseline"/>
        <sz val="11"/>
        <color theme="1"/>
        <name val="Calibri"/>
        <family val="2"/>
        <scheme val="minor"/>
      </font>
      <numFmt numFmtId="34" formatCode="_-* #,##0.00\ &quot;€&quot;_-;\-* #,##0.00\ &quot;€&quot;_-;_-* &quot;-&quot;??\ &quot;€&quot;_-;_-@_-"/>
      <fill>
        <patternFill patternType="solid">
          <fgColor indexed="64"/>
          <bgColor theme="9" tint="-0.249977111117893"/>
        </patternFill>
      </fill>
      <protection locked="1" hidden="1"/>
    </dxf>
    <dxf>
      <numFmt numFmtId="34" formatCode="_-* #,##0.00\ &quot;€&quot;_-;\-* #,##0.00\ &quot;€&quot;_-;_-* &quot;-&quot;??\ &quot;€&quot;_-;_-@_-"/>
      <protection locked="1" hidden="1"/>
    </dxf>
    <dxf>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rgb="FF0070C0"/>
        <name val="Calibri"/>
        <family val="2"/>
        <scheme val="minor"/>
      </font>
      <numFmt numFmtId="0" formatCode="General"/>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1" hidden="1"/>
    </dxf>
    <dxf>
      <font>
        <strike val="0"/>
        <outline val="0"/>
        <shadow val="0"/>
        <u val="none"/>
        <vertAlign val="baseline"/>
        <sz val="11"/>
        <color rgb="FF0070C0"/>
        <name val="Calibri"/>
        <scheme val="minor"/>
      </font>
      <numFmt numFmtId="0" formatCode="General"/>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1" hidden="1"/>
    </dxf>
    <dxf>
      <font>
        <strike val="0"/>
        <outline val="0"/>
        <shadow val="0"/>
        <u val="none"/>
        <vertAlign val="baseline"/>
        <sz val="11"/>
        <color rgb="FF0070C0"/>
        <name val="Calibri"/>
        <scheme val="minor"/>
      </font>
      <numFmt numFmtId="0" formatCode="General"/>
      <alignment horizontal="center" vertical="bottom" textRotation="0" wrapText="0" indent="0" justifyLastLine="0" shrinkToFit="0" readingOrder="0"/>
      <protection locked="0" hidden="0"/>
    </dxf>
    <dxf>
      <numFmt numFmtId="34" formatCode="_-* #,##0.00\ &quot;€&quot;_-;\-* #,##0.00\ &quot;€&quot;_-;_-* &quot;-&quot;??\ &quot;€&quot;_-;_-@_-"/>
      <protection locked="1" hidden="1"/>
    </dxf>
    <dxf>
      <font>
        <strike val="0"/>
        <outline val="0"/>
        <shadow val="0"/>
        <u val="none"/>
        <vertAlign val="baseline"/>
        <sz val="11"/>
        <color rgb="FF0070C0"/>
        <name val="Calibri"/>
        <scheme val="minor"/>
      </font>
      <protection locked="0" hidden="0"/>
    </dxf>
    <dxf>
      <protection locked="1" hidden="1"/>
    </dxf>
    <dxf>
      <font>
        <strike val="0"/>
        <outline val="0"/>
        <shadow val="0"/>
        <u val="none"/>
        <vertAlign val="baseline"/>
        <sz val="11"/>
        <color rgb="FF0070C0"/>
        <name val="Calibri"/>
        <scheme val="minor"/>
      </font>
      <protection locked="0" hidden="0"/>
    </dxf>
    <dxf>
      <alignment horizontal="center" vertical="bottom" textRotation="0" wrapText="0" indent="0" justifyLastLine="0" shrinkToFit="0" readingOrder="0"/>
      <protection locked="1" hidden="1"/>
    </dxf>
    <dxf>
      <alignment horizontal="center" textRotation="0" indent="0" justifyLastLine="0" shrinkToFit="0" readingOrder="0"/>
      <protection locked="1" hidden="1"/>
    </dxf>
    <dxf>
      <protection locked="1" hidden="1"/>
    </dxf>
    <dxf>
      <protection locked="1" hidden="1"/>
    </dxf>
    <dxf>
      <alignment horizontal="center" vertical="center" textRotation="0" wrapText="1" indent="0" justifyLastLine="0" shrinkToFit="0" readingOrder="0"/>
      <protection locked="1" hidden="1"/>
    </dxf>
    <dxf>
      <font>
        <color rgb="FFFF0000"/>
      </font>
      <fill>
        <patternFill>
          <bgColor rgb="FFFFFF00"/>
        </patternFill>
      </fill>
    </dxf>
    <dxf>
      <font>
        <color rgb="FF9C0006"/>
      </font>
      <fill>
        <patternFill>
          <bgColor rgb="FFFFC7CE"/>
        </patternFill>
      </fill>
    </dxf>
    <dxf>
      <font>
        <color rgb="FF9C0006"/>
      </font>
      <fill>
        <patternFill>
          <bgColor rgb="FFFFC7CE"/>
        </patternFill>
      </fill>
    </dxf>
    <dxf>
      <font>
        <color theme="1" tint="0.499984740745262"/>
      </font>
      <fill>
        <patternFill>
          <bgColor theme="9" tint="0.59996337778862885"/>
        </patternFill>
      </fill>
    </dxf>
    <dxf>
      <font>
        <color rgb="FFFF0000"/>
      </font>
      <fill>
        <patternFill>
          <bgColor rgb="FFFFFF00"/>
        </patternFill>
      </fill>
    </dxf>
    <dxf>
      <font>
        <color rgb="FF9C0006"/>
      </font>
      <fill>
        <patternFill>
          <bgColor rgb="FFFFC7CE"/>
        </patternFill>
      </fill>
    </dxf>
    <dxf>
      <font>
        <color rgb="FFFF0000"/>
      </font>
      <fill>
        <patternFill>
          <bgColor rgb="FFFFFF00"/>
        </patternFill>
      </fill>
    </dxf>
    <dxf>
      <font>
        <color rgb="FFFF0000"/>
      </font>
      <fill>
        <patternFill>
          <bgColor rgb="FFFFFF00"/>
        </patternFill>
      </fill>
    </dxf>
    <dxf>
      <fill>
        <patternFill>
          <bgColor theme="5" tint="0.39994506668294322"/>
        </patternFill>
      </fill>
    </dxf>
    <dxf>
      <fill>
        <patternFill>
          <bgColor rgb="FFFFC000"/>
        </patternFill>
      </fill>
    </dxf>
    <dxf>
      <font>
        <b val="0"/>
        <i/>
        <color rgb="FFFF0000"/>
      </font>
    </dxf>
    <dxf>
      <font>
        <color rgb="FF9C0006"/>
      </font>
      <fill>
        <patternFill>
          <bgColor rgb="FFFFC7CE"/>
        </patternFill>
      </fill>
    </dxf>
    <dxf>
      <fill>
        <patternFill>
          <bgColor theme="7"/>
        </patternFill>
      </fill>
    </dxf>
    <dxf>
      <fill>
        <patternFill>
          <bgColor theme="5" tint="0.39994506668294322"/>
        </patternFill>
      </fill>
    </dxf>
    <dxf>
      <fill>
        <patternFill>
          <bgColor theme="5" tint="0.39994506668294322"/>
        </patternFill>
      </fill>
    </dxf>
    <dxf>
      <fill>
        <patternFill>
          <bgColor rgb="FFFFC000"/>
        </patternFill>
      </fill>
    </dxf>
    <dxf>
      <font>
        <color rgb="FF9C0006"/>
      </font>
      <fill>
        <patternFill>
          <bgColor rgb="FFFFC7CE"/>
        </patternFill>
      </fill>
    </dxf>
    <dxf>
      <fill>
        <patternFill>
          <bgColor theme="5" tint="0.79998168889431442"/>
        </patternFill>
      </fill>
    </dxf>
    <dxf>
      <font>
        <color theme="0" tint="-0.499984740745262"/>
      </font>
      <fill>
        <patternFill>
          <bgColor theme="9" tint="0.79998168889431442"/>
        </patternFill>
      </fill>
    </dxf>
    <dxf>
      <font>
        <color theme="0" tint="-0.499984740745262"/>
      </font>
      <fill>
        <patternFill>
          <bgColor theme="9" tint="0.79998168889431442"/>
        </patternFill>
      </fill>
    </dxf>
    <dxf>
      <font>
        <color rgb="FF9C0006"/>
      </font>
      <fill>
        <patternFill>
          <bgColor rgb="FFFFC7CE"/>
        </patternFill>
      </fill>
    </dxf>
    <dxf>
      <font>
        <color theme="0" tint="-0.499984740745262"/>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499984740745262"/>
      </font>
      <fill>
        <patternFill patternType="none">
          <bgColor auto="1"/>
        </patternFill>
      </fill>
    </dxf>
    <dxf>
      <font>
        <color rgb="FF9C0006"/>
      </font>
      <fill>
        <patternFill>
          <bgColor rgb="FFFFC7CE"/>
        </patternFill>
      </fill>
    </dxf>
    <dxf>
      <font>
        <color rgb="FF9C0006"/>
      </font>
      <fill>
        <patternFill>
          <bgColor rgb="FFFFC7CE"/>
        </patternFill>
      </fill>
    </dxf>
    <dxf>
      <font>
        <color theme="0" tint="-0.499984740745262"/>
      </font>
      <fill>
        <patternFill patternType="none">
          <bgColor auto="1"/>
        </patternFill>
      </fill>
    </dxf>
    <dxf>
      <font>
        <color theme="0" tint="-0.499984740745262"/>
      </font>
      <fill>
        <patternFill>
          <bgColor theme="9" tint="0.79998168889431442"/>
        </patternFill>
      </fill>
    </dxf>
    <dxf>
      <font>
        <color theme="0" tint="-0.499984740745262"/>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499984740745262"/>
      </font>
      <fill>
        <patternFill patternType="none">
          <bgColor auto="1"/>
        </patternFill>
      </fill>
    </dxf>
    <dxf>
      <font>
        <color rgb="FF9C0006"/>
      </font>
      <fill>
        <patternFill>
          <bgColor rgb="FFFFC7CE"/>
        </patternFill>
      </fill>
    </dxf>
    <dxf>
      <font>
        <color theme="0" tint="-0.499984740745262"/>
      </font>
      <fill>
        <patternFill>
          <bgColor theme="9" tint="0.79998168889431442"/>
        </patternFill>
      </fill>
    </dxf>
    <dxf>
      <font>
        <color rgb="FF9C0006"/>
      </font>
      <fill>
        <patternFill>
          <bgColor rgb="FFFFC7CE"/>
        </patternFill>
      </fill>
    </dxf>
    <dxf>
      <font>
        <color theme="0" tint="-0.499984740745262"/>
      </font>
      <fill>
        <patternFill patternType="none">
          <bgColor auto="1"/>
        </patternFill>
      </fill>
    </dxf>
    <dxf>
      <font>
        <color theme="0" tint="-0.499984740745262"/>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499984740745262"/>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499984740745262"/>
      </font>
      <fill>
        <patternFill patternType="none">
          <bgColor auto="1"/>
        </patternFill>
      </fill>
    </dxf>
    <dxf>
      <font>
        <color theme="0" tint="-0.499984740745262"/>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499984740745262"/>
      </font>
      <fill>
        <patternFill patternType="none">
          <bgColor auto="1"/>
        </patternFill>
      </fill>
    </dxf>
    <dxf>
      <font>
        <color theme="0" tint="-0.499984740745262"/>
      </font>
      <fill>
        <patternFill patternType="none">
          <bgColor auto="1"/>
        </patternFill>
      </fill>
    </dxf>
    <dxf>
      <font>
        <color theme="0" tint="-0.499984740745262"/>
      </font>
      <fill>
        <patternFill patternType="none">
          <bgColor auto="1"/>
        </patternFill>
      </fill>
    </dxf>
    <dxf>
      <font>
        <color theme="0" tint="-0.499984740745262"/>
      </font>
      <fill>
        <patternFill>
          <bgColor theme="9"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499984740745262"/>
      </font>
      <fill>
        <patternFill patternType="none">
          <bgColor auto="1"/>
        </patternFill>
      </fill>
    </dxf>
    <dxf>
      <font>
        <color theme="0" tint="-0.499984740745262"/>
      </font>
      <fill>
        <patternFill patternType="none">
          <bgColor auto="1"/>
        </patternFill>
      </fill>
    </dxf>
    <dxf>
      <font>
        <color theme="0" tint="-0.499984740745262"/>
      </font>
      <fill>
        <patternFill patternType="none">
          <bgColor auto="1"/>
        </patternFill>
      </fill>
    </dxf>
    <dxf>
      <font>
        <color rgb="FF9C0006"/>
      </font>
      <fill>
        <patternFill>
          <bgColor rgb="FFFFC7CE"/>
        </patternFill>
      </fill>
    </dxf>
    <dxf>
      <font>
        <color theme="0" tint="-0.499984740745262"/>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499984740745262"/>
      </font>
      <fill>
        <patternFill patternType="none">
          <bgColor auto="1"/>
        </patternFill>
      </fill>
    </dxf>
    <dxf>
      <font>
        <color theme="4" tint="0.79998168889431442"/>
      </font>
      <fill>
        <patternFill>
          <bgColor theme="4" tint="0.79998168889431442"/>
        </patternFill>
      </fill>
    </dxf>
    <dxf>
      <font>
        <color rgb="FF9C0006"/>
      </font>
      <fill>
        <patternFill>
          <bgColor theme="5" tint="-0.24994659260841701"/>
        </patternFill>
      </fill>
    </dxf>
    <dxf>
      <font>
        <color rgb="FF9C0006"/>
      </font>
      <fill>
        <patternFill>
          <bgColor rgb="FFFFC7CE"/>
        </patternFill>
      </fill>
    </dxf>
    <dxf>
      <font>
        <color theme="0" tint="-0.499984740745262"/>
      </font>
      <fill>
        <patternFill patternType="none">
          <bgColor auto="1"/>
        </patternFill>
      </fill>
    </dxf>
    <dxf>
      <fill>
        <patternFill>
          <bgColor theme="5" tint="0.79998168889431442"/>
        </patternFill>
      </fill>
    </dxf>
    <dxf>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79998168889431442"/>
        </patternFill>
      </fill>
    </dxf>
    <dxf>
      <font>
        <color rgb="FF9C0006"/>
      </font>
      <fill>
        <patternFill>
          <bgColor rgb="FFFFC7CE"/>
        </patternFill>
      </fill>
    </dxf>
    <dxf>
      <fill>
        <patternFill>
          <bgColor theme="5" tint="0.79998168889431442"/>
        </patternFill>
      </fill>
    </dxf>
    <dxf>
      <fill>
        <patternFill>
          <bgColor theme="5" tint="0.79998168889431442"/>
        </patternFill>
      </fill>
    </dxf>
    <dxf>
      <font>
        <color rgb="FF9C0006"/>
      </font>
      <fill>
        <patternFill>
          <bgColor rgb="FFFFC7CE"/>
        </patternFill>
      </fill>
    </dxf>
    <dxf>
      <font>
        <color rgb="FF9C0006"/>
      </font>
      <fill>
        <patternFill>
          <bgColor rgb="FFFFC7CE"/>
        </patternFill>
      </fill>
    </dxf>
    <dxf>
      <font>
        <color theme="0" tint="-4.9989318521683403E-2"/>
      </font>
      <fill>
        <patternFill patternType="none">
          <bgColor auto="1"/>
        </patternFill>
      </fill>
    </dxf>
    <dxf>
      <font>
        <color theme="4" tint="0.79998168889431442"/>
      </font>
      <fill>
        <patternFill>
          <bgColor theme="4" tint="0.79998168889431442"/>
        </patternFill>
      </fill>
    </dxf>
    <dxf>
      <font>
        <color rgb="FF9C0006"/>
      </font>
      <fill>
        <patternFill>
          <bgColor theme="5" tint="-0.499984740745262"/>
        </patternFill>
      </fill>
    </dxf>
    <dxf>
      <fill>
        <patternFill>
          <bgColor theme="5" tint="0.39994506668294322"/>
        </patternFill>
      </fill>
    </dxf>
    <dxf>
      <fill>
        <patternFill>
          <bgColor theme="5" tint="0.39994506668294322"/>
        </patternFill>
      </fill>
    </dxf>
    <dxf>
      <font>
        <color theme="0" tint="-0.499984740745262"/>
      </font>
      <fill>
        <patternFill>
          <bgColor theme="0" tint="-4.9989318521683403E-2"/>
        </patternFill>
      </fill>
    </dxf>
    <dxf>
      <border outline="0">
        <top style="thin">
          <color theme="4"/>
        </top>
      </border>
    </dxf>
    <dxf>
      <border outline="0">
        <bottom style="thin">
          <color theme="4"/>
        </bottom>
      </border>
    </dxf>
    <dxf>
      <font>
        <b/>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
      <fill>
        <patternFill patternType="none">
          <fgColor indexed="64"/>
          <bgColor auto="1"/>
        </patternFill>
      </fill>
      <alignment horizontal="general" vertical="center" textRotation="0" wrapText="0" indent="0" justifyLastLine="0" shrinkToFit="0" readingOrder="0"/>
    </dxf>
    <dxf>
      <font>
        <strike val="0"/>
        <outline val="0"/>
        <shadow val="0"/>
        <u val="none"/>
        <vertAlign val="baseline"/>
        <sz val="11"/>
        <color rgb="FF00B050"/>
        <name val="Calibri"/>
        <family val="2"/>
        <scheme val="minor"/>
      </font>
      <fill>
        <patternFill patternType="none">
          <fgColor indexed="64"/>
          <bgColor auto="1"/>
        </patternFill>
      </fill>
      <alignment horizontal="general" vertical="center" textRotation="0" wrapText="0" indent="0" justifyLastLine="0" shrinkToFit="0" readingOrder="0"/>
    </dxf>
    <dxf>
      <fill>
        <patternFill patternType="none">
          <fgColor indexed="64"/>
          <bgColor auto="1"/>
        </patternFill>
      </fill>
      <alignment horizontal="general" vertical="center" textRotation="0" wrapText="0" indent="0" justifyLastLine="0" shrinkToFit="0" readingOrder="0"/>
    </dxf>
    <dxf>
      <fill>
        <patternFill patternType="none">
          <fgColor indexed="64"/>
          <bgColor auto="1"/>
        </patternFill>
      </fill>
      <alignment horizontal="general" vertical="center" textRotation="0" wrapText="0" indent="0" justifyLastLine="0" shrinkToFit="0" readingOrder="0"/>
    </dxf>
    <dxf>
      <font>
        <strike val="0"/>
        <outline val="0"/>
        <shadow val="0"/>
        <u val="none"/>
        <vertAlign val="baseline"/>
        <sz val="11"/>
        <color rgb="FF00B050"/>
        <name val="Calibri"/>
        <family val="2"/>
        <scheme val="minor"/>
      </font>
      <fill>
        <patternFill patternType="none">
          <fgColor indexed="64"/>
          <bgColor auto="1"/>
        </patternFill>
      </fill>
    </dxf>
    <dxf>
      <font>
        <strike val="0"/>
        <outline val="0"/>
        <shadow val="0"/>
        <u val="none"/>
        <vertAlign val="baseline"/>
        <sz val="11"/>
        <color rgb="FF00B050"/>
        <name val="Calibri"/>
        <family val="2"/>
        <scheme val="minor"/>
      </font>
      <fill>
        <patternFill patternType="none">
          <fgColor indexed="64"/>
          <bgColor auto="1"/>
        </patternFill>
      </fill>
    </dxf>
    <dxf>
      <font>
        <b/>
        <i val="0"/>
        <strike val="0"/>
        <condense val="0"/>
        <extend val="0"/>
        <outline val="0"/>
        <shadow val="0"/>
        <u val="none"/>
        <vertAlign val="baseline"/>
        <sz val="11"/>
        <color rgb="FF00B050"/>
        <name val="Calibri"/>
        <family val="2"/>
        <scheme val="minor"/>
      </font>
      <fill>
        <patternFill patternType="none">
          <fgColor indexed="64"/>
          <bgColor auto="1"/>
        </patternFill>
      </fill>
      <alignment horizontal="general" vertical="center" textRotation="0" wrapText="0" indent="0" justifyLastLine="0" shrinkToFit="0" readingOrder="0"/>
    </dxf>
    <dxf>
      <font>
        <color rgb="FF9C0006"/>
      </font>
      <fill>
        <patternFill>
          <bgColor rgb="FFFFC7CE"/>
        </patternFill>
      </fill>
    </dxf>
    <dxf>
      <fill>
        <patternFill>
          <bgColor theme="5" tint="0.39994506668294322"/>
        </patternFill>
      </fill>
    </dxf>
    <dxf>
      <fill>
        <patternFill>
          <bgColor theme="5" tint="0.79998168889431442"/>
        </patternFill>
      </fill>
    </dxf>
    <dxf>
      <fill>
        <patternFill>
          <bgColor theme="5" tint="0.3999450666829432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9C0006"/>
      </font>
      <fill>
        <patternFill>
          <bgColor rgb="FFFFC7CE"/>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9C0006"/>
      </font>
      <fill>
        <patternFill>
          <bgColor rgb="FFFFC7CE"/>
        </patternFill>
      </fill>
    </dxf>
    <dxf>
      <fill>
        <patternFill>
          <bgColor theme="5" tint="0.79998168889431442"/>
        </patternFill>
      </fill>
    </dxf>
    <dxf>
      <fill>
        <patternFill>
          <bgColor theme="5" tint="0.39994506668294322"/>
        </patternFill>
      </fill>
    </dxf>
    <dxf>
      <font>
        <color rgb="FF9C0006"/>
      </font>
      <fill>
        <patternFill>
          <bgColor rgb="FFFFC7CE"/>
        </patternFill>
      </fill>
    </dxf>
    <dxf>
      <font>
        <color theme="1" tint="0.499984740745262"/>
      </font>
      <fill>
        <patternFill patternType="none">
          <bgColor auto="1"/>
        </patternFill>
      </fill>
    </dxf>
    <dxf>
      <font>
        <color theme="1" tint="0.499984740745262"/>
      </font>
      <fill>
        <patternFill patternType="none">
          <bgColor auto="1"/>
        </patternFill>
      </fill>
    </dxf>
    <dxf>
      <fill>
        <patternFill>
          <bgColor theme="5" tint="0.79998168889431442"/>
        </patternFill>
      </fill>
    </dxf>
    <dxf>
      <fill>
        <patternFill>
          <bgColor theme="5"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1"/>
        <name val="Calibri"/>
        <family val="2"/>
        <scheme val="minor"/>
      </font>
      <fill>
        <patternFill patternType="none">
          <fgColor indexed="64"/>
          <bgColor auto="1"/>
        </patternFill>
      </fill>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ill>
        <patternFill>
          <bgColor theme="5" tint="0.39994506668294322"/>
        </patternFill>
      </fill>
    </dxf>
    <dxf>
      <fill>
        <patternFill>
          <bgColor theme="5" tint="0.39994506668294322"/>
        </patternFill>
      </fill>
    </dxf>
    <dxf>
      <fill>
        <patternFill>
          <bgColor theme="5" tint="0.7999816888943144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7999816888943144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colors>
    <mruColors>
      <color rgb="FF1A09F5"/>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absolute">
    <xdr:from>
      <xdr:col>0</xdr:col>
      <xdr:colOff>45720</xdr:colOff>
      <xdr:row>0</xdr:row>
      <xdr:rowOff>22860</xdr:rowOff>
    </xdr:from>
    <xdr:to>
      <xdr:col>2</xdr:col>
      <xdr:colOff>15240</xdr:colOff>
      <xdr:row>0</xdr:row>
      <xdr:rowOff>723900</xdr:rowOff>
    </xdr:to>
    <xdr:pic>
      <xdr:nvPicPr>
        <xdr:cNvPr id="2" name="Imagem 1" descr="K:\LOGO FCiências.id\Logomarca\Logomarca\LOGOMARCA PNG RGB (digital)\Policromático\GOBIUS FCIENCIAS.ID LOGOMARCA PANTONE_horizontal com assinatura.png.png">
          <a:extLst>
            <a:ext uri="{FF2B5EF4-FFF2-40B4-BE49-F238E27FC236}">
              <a16:creationId xmlns:a16="http://schemas.microsoft.com/office/drawing/2014/main" id="{DF4107D7-102A-4354-B277-96BF43EC08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0760" t="14400" r="8813" b="16000"/>
        <a:stretch>
          <a:fillRect/>
        </a:stretch>
      </xdr:blipFill>
      <xdr:spPr bwMode="auto">
        <a:xfrm>
          <a:off x="45720" y="22860"/>
          <a:ext cx="144018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6_FORMULARIOS/06.02_Candidaturas/Lista%20Candidaturas%20FCID_2024_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06_FORMULARIOS\06.02_Candidaturas\NPN\Ficheiro%20de%20Apoio_V13.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6_FORMULARIOS/06.02_Candidaturas/NPN/LEAP-SE/Ficheiro%20de%20Apoio_V1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FCiencias\Downloads\C&#225;lculo%20ETIs_V5.2_Para%20testes%20202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diogosoares/Library/Containers/com.microsoft.Excel/Data/Documents/Z:/06_FORMULARIOS/06.02_Candidaturas/Lista%20Candidaturas%20FCID_2024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CANDIDATURAS FCID"/>
      <sheetName val="Resumo 2024"/>
      <sheetName val="Tabelas auxiliares"/>
      <sheetName val="Dúvidas"/>
      <sheetName val="Lista Candidaturas FCID_2024_20"/>
    </sheetNames>
    <sheetDataSet>
      <sheetData sheetId="0"/>
      <sheetData sheetId="1"/>
      <sheetData sheetId="2"/>
      <sheetData sheetId="3"/>
      <sheetData sheetId="4"/>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Tabela"/>
      <sheetName val="1.Project identification"/>
      <sheetName val="2.Team Members"/>
      <sheetName val="3.Contracts"/>
      <sheetName val="Tab.Vencimentos"/>
      <sheetName val="4.Fellowships"/>
      <sheetName val="5.Equipments"/>
      <sheetName val="Amortizações"/>
      <sheetName val="6.Other Exp. Categories"/>
      <sheetName val="7.Budget"/>
      <sheetName val="8.Summary"/>
      <sheetName val="Updates"/>
      <sheetName val="FCiências.ID"/>
    </sheetNames>
    <sheetDataSet>
      <sheetData sheetId="0"/>
      <sheetData sheetId="1"/>
      <sheetData sheetId="2">
        <row r="1">
          <cell r="B1" t="str">
            <v>E-mail subject</v>
          </cell>
        </row>
      </sheetData>
      <sheetData sheetId="3"/>
      <sheetData sheetId="4"/>
      <sheetData sheetId="5"/>
      <sheetData sheetId="6"/>
      <sheetData sheetId="7"/>
      <sheetData sheetId="8"/>
      <sheetData sheetId="9"/>
      <sheetData sheetId="10">
        <row r="15">
          <cell r="N15">
            <v>0</v>
          </cell>
        </row>
        <row r="41">
          <cell r="C41">
            <v>0</v>
          </cell>
        </row>
      </sheetData>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Tabelas"/>
      <sheetName val="1.Project identification"/>
      <sheetName val="2.Team Members"/>
      <sheetName val="3.Contracts"/>
      <sheetName val="Tab.Vencimentos"/>
      <sheetName val="4.Fellowships"/>
      <sheetName val="5.Equipments"/>
      <sheetName val="Amortizações"/>
      <sheetName val="6.Other Exp. Categories"/>
      <sheetName val="7.Budget"/>
      <sheetName val="8.Summary"/>
      <sheetName val="Updates"/>
      <sheetName val="FCiências.ID"/>
    </sheetNames>
    <sheetDataSet>
      <sheetData sheetId="0"/>
      <sheetData sheetId="1"/>
      <sheetData sheetId="2">
        <row r="2">
          <cell r="D2" t="str">
            <v>LEAP-SE 2025</v>
          </cell>
        </row>
      </sheetData>
      <sheetData sheetId="3"/>
      <sheetData sheetId="4"/>
      <sheetData sheetId="5"/>
      <sheetData sheetId="6"/>
      <sheetData sheetId="7"/>
      <sheetData sheetId="8"/>
      <sheetData sheetId="9">
        <row r="3">
          <cell r="B3"/>
        </row>
        <row r="4">
          <cell r="B4"/>
        </row>
        <row r="5">
          <cell r="B5"/>
        </row>
        <row r="6">
          <cell r="B6"/>
        </row>
        <row r="7">
          <cell r="B7"/>
        </row>
        <row r="8">
          <cell r="B8"/>
        </row>
        <row r="9">
          <cell r="B9"/>
        </row>
        <row r="10">
          <cell r="B10"/>
        </row>
        <row r="11">
          <cell r="B11"/>
        </row>
        <row r="12">
          <cell r="B12"/>
        </row>
        <row r="13">
          <cell r="B13"/>
        </row>
        <row r="14">
          <cell r="B14"/>
        </row>
        <row r="15">
          <cell r="B15"/>
        </row>
        <row r="16">
          <cell r="B16"/>
        </row>
        <row r="17">
          <cell r="B17"/>
        </row>
        <row r="18">
          <cell r="B18"/>
        </row>
        <row r="19">
          <cell r="B19"/>
        </row>
        <row r="20">
          <cell r="B20"/>
        </row>
        <row r="21">
          <cell r="B21"/>
        </row>
        <row r="22">
          <cell r="B22"/>
        </row>
        <row r="23">
          <cell r="B23"/>
        </row>
        <row r="24">
          <cell r="B24"/>
        </row>
        <row r="25">
          <cell r="B25"/>
        </row>
        <row r="26">
          <cell r="B26"/>
        </row>
        <row r="27">
          <cell r="B27"/>
        </row>
        <row r="28">
          <cell r="B28"/>
        </row>
        <row r="29">
          <cell r="B29"/>
        </row>
        <row r="30">
          <cell r="B30"/>
        </row>
        <row r="31">
          <cell r="B31"/>
        </row>
        <row r="32">
          <cell r="B32"/>
        </row>
        <row r="33">
          <cell r="B33"/>
        </row>
        <row r="34">
          <cell r="B34"/>
        </row>
        <row r="35">
          <cell r="B35"/>
        </row>
        <row r="36">
          <cell r="B36"/>
        </row>
        <row r="37">
          <cell r="B37"/>
        </row>
        <row r="38">
          <cell r="B38"/>
        </row>
        <row r="39">
          <cell r="B39"/>
        </row>
        <row r="40">
          <cell r="B40"/>
        </row>
        <row r="41">
          <cell r="B41"/>
        </row>
        <row r="42">
          <cell r="B42"/>
        </row>
        <row r="43">
          <cell r="B43"/>
        </row>
        <row r="44">
          <cell r="B44"/>
        </row>
        <row r="45">
          <cell r="B45"/>
        </row>
        <row r="46">
          <cell r="B46"/>
        </row>
        <row r="47">
          <cell r="B47"/>
        </row>
        <row r="48">
          <cell r="B48"/>
        </row>
        <row r="49">
          <cell r="B49"/>
        </row>
        <row r="50">
          <cell r="B50"/>
        </row>
        <row r="51">
          <cell r="B51"/>
        </row>
        <row r="52">
          <cell r="B52"/>
        </row>
        <row r="53">
          <cell r="B53"/>
        </row>
        <row r="54">
          <cell r="B54"/>
        </row>
        <row r="55">
          <cell r="B55"/>
        </row>
        <row r="56">
          <cell r="B56"/>
        </row>
        <row r="57">
          <cell r="B57"/>
        </row>
        <row r="58">
          <cell r="B58"/>
        </row>
        <row r="59">
          <cell r="B59"/>
        </row>
        <row r="60">
          <cell r="B60"/>
        </row>
        <row r="61">
          <cell r="B61"/>
        </row>
        <row r="62">
          <cell r="B62"/>
        </row>
        <row r="63">
          <cell r="B63"/>
        </row>
        <row r="64">
          <cell r="B64"/>
        </row>
        <row r="65">
          <cell r="B65"/>
        </row>
        <row r="66">
          <cell r="B66"/>
        </row>
        <row r="67">
          <cell r="B67"/>
        </row>
        <row r="68">
          <cell r="B68"/>
        </row>
        <row r="69">
          <cell r="B69"/>
        </row>
        <row r="70">
          <cell r="B70"/>
        </row>
        <row r="71">
          <cell r="B71"/>
        </row>
        <row r="72">
          <cell r="B72"/>
        </row>
        <row r="73">
          <cell r="B73"/>
        </row>
        <row r="74">
          <cell r="B74"/>
        </row>
        <row r="75">
          <cell r="B75"/>
        </row>
        <row r="76">
          <cell r="B76"/>
        </row>
        <row r="77">
          <cell r="B77"/>
        </row>
        <row r="78">
          <cell r="B78"/>
        </row>
        <row r="79">
          <cell r="B79"/>
        </row>
        <row r="80">
          <cell r="B80"/>
        </row>
        <row r="81">
          <cell r="B81"/>
        </row>
        <row r="82">
          <cell r="B82"/>
        </row>
        <row r="83">
          <cell r="B83"/>
        </row>
        <row r="84">
          <cell r="B84"/>
        </row>
        <row r="85">
          <cell r="B85"/>
        </row>
        <row r="86">
          <cell r="B86"/>
        </row>
        <row r="87">
          <cell r="B87"/>
        </row>
        <row r="88">
          <cell r="B88"/>
        </row>
        <row r="89">
          <cell r="B89"/>
        </row>
        <row r="90">
          <cell r="B90"/>
        </row>
        <row r="91">
          <cell r="B91"/>
        </row>
        <row r="92">
          <cell r="B92"/>
        </row>
        <row r="93">
          <cell r="B93"/>
        </row>
        <row r="94">
          <cell r="B94"/>
        </row>
        <row r="95">
          <cell r="B95"/>
        </row>
        <row r="96">
          <cell r="B96"/>
        </row>
        <row r="97">
          <cell r="B97"/>
        </row>
        <row r="98">
          <cell r="B98"/>
        </row>
        <row r="99">
          <cell r="B99"/>
        </row>
        <row r="100">
          <cell r="B100"/>
        </row>
        <row r="101">
          <cell r="B101"/>
        </row>
        <row r="102">
          <cell r="B102"/>
        </row>
      </sheetData>
      <sheetData sheetId="10">
        <row r="15">
          <cell r="N15">
            <v>0</v>
          </cell>
        </row>
      </sheetData>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AS"/>
      <sheetName val="ENTIDADES"/>
      <sheetName val="TAREFAS"/>
      <sheetName val="EQUIPA"/>
      <sheetName val="SECÇÃO 9"/>
      <sheetName val="Folha2"/>
      <sheetName val="SECÇÃO 10"/>
      <sheetName val="TIMELINE"/>
      <sheetName val="Resumo Final"/>
      <sheetName val="Tabelas"/>
    </sheetNames>
    <sheetDataSet>
      <sheetData sheetId="0"/>
      <sheetData sheetId="1"/>
      <sheetData sheetId="2"/>
      <sheetData sheetId="3">
        <row r="3">
          <cell r="G3" t="str">
            <v>FC.ID</v>
          </cell>
        </row>
      </sheetData>
      <sheetData sheetId="4"/>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s auxiliares"/>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E16A168-7A05-4B9E-8063-515B788B9ED5}" name="Tabela6" displayName="Tabela6" ref="A1:A8" totalsRowShown="0" headerRowDxfId="408">
  <autoFilter ref="A1:A8" xr:uid="{1B6773E4-7A3E-482A-BF6D-E782490DC037}"/>
  <sortState xmlns:xlrd2="http://schemas.microsoft.com/office/spreadsheetml/2017/richdata2" ref="A2:A8">
    <sortCondition ref="A2"/>
  </sortState>
  <tableColumns count="1">
    <tableColumn id="1" xr3:uid="{5E379BD5-D4AA-4117-A83E-F1BF982DDDE6}" name="1.1.1.Scientific Domain"/>
  </tableColumns>
  <tableStyleInfo name="TableStyleLight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4E21B22-AE68-41B1-A756-3634CFC33566}" name="Tabela613" displayName="Tabela613" ref="G2:H13" totalsRowShown="0" headerRowDxfId="357" headerRowBorderDxfId="356" tableBorderDxfId="355">
  <autoFilter ref="G2:H13" xr:uid="{3D4930D5-7AB2-4B06-85E3-34618BC7F3F2}"/>
  <tableColumns count="2">
    <tableColumn id="1" xr3:uid="{2477D7F8-845C-45EA-8FC9-BED28EE56AE6}" name="Departamento Ciências"/>
    <tableColumn id="2" xr3:uid="{6E00F288-D498-47E8-861B-7E6BC581960B}" name="Acrónimo"/>
  </tableColumns>
  <tableStyleInfo name="TableStyleLight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44F8A4E-571F-4F49-8B66-3F35C83C3F61}" name="Tabela8" displayName="Tabela8" ref="A2:K23" totalsRowCount="1" headerRowDxfId="198" dataDxfId="197" totalsRowDxfId="196">
  <autoFilter ref="A2:K22" xr:uid="{6DB7F2C7-47D2-47A8-858A-4FB26EF1FA1A}"/>
  <tableColumns count="11">
    <tableColumn id="1" xr3:uid="{EFADA752-8027-4FED-A962-A803CFE981B7}" name="No." totalsRowLabel="Total" dataDxfId="195" totalsRowDxfId="194"/>
    <tableColumn id="3" xr3:uid="{E0281E36-8DFB-4541-9C73-46E642C80372}" name=" EQUIPMENT DESIGNATION" dataDxfId="193" totalsRowDxfId="192"/>
    <tableColumn id="7" xr3:uid="{20F88577-B1B7-4CFF-9A0A-07FF7E79F528}" name="Base Value_x000a_(without VAT)*" totalsRowFunction="sum" dataDxfId="191" totalsRowDxfId="190"/>
    <tableColumn id="5" xr3:uid="{01B3C54D-89FF-4F8D-8F6F-373505170FF6}" name="Amortization Period _x000a_(Years)" dataDxfId="189" totalsRowDxfId="188">
      <calculatedColumnFormula>IF(C3="","",IF('5.Equipments'!$C3&lt;1000.01,1,""))</calculatedColumnFormula>
    </tableColumn>
    <tableColumn id="6" xr3:uid="{B972661F-D883-4F3D-A01C-DAEC4BCA419C}" name="Acquisition Month" dataDxfId="187" totalsRowDxfId="186">
      <calculatedColumnFormula>IF(Tabela8[[#This Row],[Amortization Period 
(Years)]]="","",1)</calculatedColumnFormula>
    </tableColumn>
    <tableColumn id="11" xr3:uid="{708CFBF1-D765-4237-8C41-C29A7DDFAF98}" name="imputed months*" dataDxfId="185" totalsRowDxfId="184">
      <calculatedColumnFormula>IF(Tabela8[[#This Row],[Acquisition Month]]="","",('1.G.Data'!C$14-Tabela8[[#This Row],[Acquisition Month]]+1))</calculatedColumnFormula>
    </tableColumn>
    <tableColumn id="8" xr3:uid="{E941DE6E-0E08-4E58-94D5-E6C7A936AB88}" name="Eligible Cost_x000a_(Value to indicate in the appication) / without VAT" totalsRowFunction="sum" dataDxfId="183" totalsRowDxfId="182">
      <calculatedColumnFormula>+Amortizações!O6</calculatedColumnFormula>
    </tableColumn>
    <tableColumn id="9" xr3:uid="{6CBFDB0F-6F26-4B87-BC13-A42EFE7A282B}" name="Non-Eligible Cost_x000a_(5% OH) / Includes VAT at 23% rate" totalsRowFunction="sum" dataDxfId="181" totalsRowDxfId="180">
      <calculatedColumnFormula>(Tabela8[[#This Row],[Base Value
(without VAT)*]]-Tabela8[[#This Row],[Eligible Cost
(Value to indicate in the appication) / without VAT]])*1.23</calculatedColumnFormula>
    </tableColumn>
    <tableColumn id="10" xr3:uid="{D114B53B-7D45-4493-B7E1-79E93C3923AC}" name="Institution**" dataDxfId="179" totalsRowDxfId="178"/>
    <tableColumn id="2" xr3:uid="{9B965E21-3F33-45EB-AB16-A21794884F3B}" name="Notes:" dataDxfId="177" totalsRowDxfId="176"/>
    <tableColumn id="15" xr3:uid="{D9C65183-999D-4BF3-8C58-0478C5D3B676}" name="Alerts:" dataDxfId="175" totalsRowDxfId="174">
      <calculatedColumnFormula>IF(Tabela8[[#This Row],[ EQUIPMENT DESIGNATION]]="","",IF(Tabela8[[#This Row],[Base Value
(without VAT)*]]="","Alert: Fill in Base Value (withhout VAT)",IF(Tabela8[[#This Row],[Institution**]]="","Alert: Fill In Institution",IF(AF3&lt;100%,"Alert: The % of equipment use per task is missing.",""))))</calculatedColumnFormula>
    </tableColumn>
  </tableColumns>
  <tableStyleInfo name="TableStyleMedium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1BB522E-BC72-425E-8AAC-FD9DBD349D11}" name="Tabela4" displayName="Tabela4" ref="A26:D230" totalsRowShown="0" headerRowDxfId="173" dataDxfId="172">
  <autoFilter ref="A26:D230" xr:uid="{00000000-0009-0000-0100-000004000000}"/>
  <tableColumns count="4">
    <tableColumn id="1" xr3:uid="{A56CB013-E285-4F07-AE8C-264303387D20}" name="Rubric" dataDxfId="171"/>
    <tableColumn id="2" xr3:uid="{C3B2771D-58F5-436F-B114-E321B91EC6F4}" name="Equipment" dataDxfId="170"/>
    <tableColumn id="3" xr3:uid="{08A542DC-AAA6-4F4E-AAF1-0B833C9BDD1A}" name="Amortization Period _x000a_(Years)" dataDxfId="169"/>
    <tableColumn id="4" xr3:uid="{D17C84A0-5314-4628-8D4B-BD7BE6207C59}" name="Notes" dataDxfId="168"/>
  </tableColumns>
  <tableStyleInfo name="TableStyleLight10"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51BE641-2FC0-4472-933C-FB1D5F47839B}" name="Tabela16" displayName="Tabela16" ref="A2:G103" totalsRowCount="1" headerRowDxfId="54" dataDxfId="53" totalsRowDxfId="52">
  <autoFilter ref="A2:G102" xr:uid="{F040C392-49C7-407C-B1E2-866965411C74}"/>
  <tableColumns count="7">
    <tableColumn id="1" xr3:uid="{52D58872-171E-4ED8-B15D-94BCDC343A82}" name="No." totalsRowLabel="Total" dataDxfId="51" totalsRowDxfId="6"/>
    <tableColumn id="2" xr3:uid="{25032935-1FF0-43FE-9564-3A90755C7733}" name="Expense Category*" dataDxfId="50" totalsRowDxfId="5"/>
    <tableColumn id="3" xr3:uid="{D165A638-8040-4606-8CA9-00B8C57287BF}" name="Value" totalsRowFunction="sum" dataDxfId="49" totalsRowDxfId="4"/>
    <tableColumn id="4" xr3:uid="{A63AEA1E-0E6C-4C79-A1E5-FBD8D0ABE4E3}" name="Description" dataDxfId="48" totalsRowDxfId="3"/>
    <tableColumn id="5" xr3:uid="{A0F54A2F-5CD9-4928-A993-6828A61D3269}" name="Institution**" dataDxfId="47" totalsRowDxfId="2"/>
    <tableColumn id="7" xr3:uid="{A93BB3A9-2659-48BE-A126-9D9BD293639F}" name="Task Nº" dataDxfId="46" totalsRowDxfId="1"/>
    <tableColumn id="6" xr3:uid="{5A5825E4-227E-4C8A-897C-52BA30B57B4E}" name="Notes:" dataDxfId="45" totalsRowDxfId="0">
      <calculatedColumnFormula>IF(Tabela16[[#This Row],[Value]]="","",IF(Tabela16[[#This Row],[Institution**]]="","Alert: Fill in Institution",IF('[3]6.Other Exp. Categories'!$B3="M","Note: impute in DPD charging costs for presenting papers at conferences",IF('[3]6.Other Exp. Categories'!$B3="SC","Note: Impute in AQ? SC needs validation from FCiência.ID",IF('[3]6.Other Exp. Categories'!$B3="AE","Note: Limited to a maximum of 10% of the total eligible project expenses",IF(Tabela16[[#This Row],[Expense Category*]]="RH",P19,""))))))</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8A569C7-ED73-4AED-83FA-8651829792E2}" name="Tabela5" displayName="Tabela5" ref="C1:D12" totalsRowShown="0" headerRowDxfId="407">
  <autoFilter ref="C1:D12" xr:uid="{4AE4800A-E36B-4516-BF29-5D1B7A9BFF0B}"/>
  <tableColumns count="2">
    <tableColumn id="1" xr3:uid="{BDA00BAC-C6FA-4F75-BCA3-B5C0C5C99231}" name="Departments"/>
    <tableColumn id="2" xr3:uid="{EFFC5A6D-2652-4D31-8FC1-16ACA8ED7C5E}" name="Acrónimo Departamento"/>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74B5CD2-E72F-4A7D-827D-D843ED7B67D0}" name="Tabela510" displayName="Tabela510" ref="F1:F8" totalsRowShown="0" headerRowDxfId="406">
  <autoFilter ref="F1:F8" xr:uid="{749D5C12-8187-466A-A3EC-728837DE4CD6}"/>
  <tableColumns count="1">
    <tableColumn id="1" xr3:uid="{71239666-D607-434F-B345-BFB6BAA9913F}" name="Employment relationship"/>
  </tableColumns>
  <tableStyleInfo name="TableStyleLight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DE18A34-8558-4875-9099-68C74EF1986D}" name="Tabela10" displayName="Tabela10" ref="H1:J9" totalsRowShown="0">
  <autoFilter ref="H1:J9" xr:uid="{08C8DDBD-8BD5-4742-9F8D-B00EADB294DF}"/>
  <tableColumns count="3">
    <tableColumn id="1" xr3:uid="{5B9F2732-8D99-4CB4-9336-69D39A30AC60}" name="Acrónimo"/>
    <tableColumn id="2" xr3:uid="{7B2983DD-480E-459C-998F-A1BF211E2055}" name="Nome da Instituição"/>
    <tableColumn id="3" xr3:uid="{F7DF1E5B-266B-4757-982F-245ED0011C20}" name="Cód."/>
  </tableColumns>
  <tableStyleInfo name="TableStyleLight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E395FEE2-FA65-4A2C-9EEE-7A44010A3D51}" name="Tabela13" displayName="Tabela13" ref="C18:D31" totalsRowShown="0" headerRowDxfId="405" dataDxfId="404">
  <autoFilter ref="C18:D31" xr:uid="{E395FEE2-FA65-4A2C-9EEE-7A44010A3D51}"/>
  <tableColumns count="2">
    <tableColumn id="1" xr3:uid="{E900E14D-E76D-46AA-9B09-D57F2F15AC66}" name="Unidade Associada" dataDxfId="403"/>
    <tableColumn id="2" xr3:uid="{0F4A31F2-2586-4901-8AC5-8C7B027F1251}" name="Unidade Associada2" dataDxfId="402"/>
  </tableColumns>
  <tableStyleInfo name="TableStyleLight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D0A81A2-1B73-4923-AB3A-1AF5ADA196A9}" name="Tabela2" displayName="Tabela2" ref="Z1:Z14" totalsRowShown="0" headerRowDxfId="366" dataDxfId="365">
  <autoFilter ref="Z1:Z14" xr:uid="{D0C1ED69-E8CD-4CA5-9415-9040E0D7215E}"/>
  <tableColumns count="1">
    <tableColumn id="1" xr3:uid="{02150144-0579-4AC0-A0BB-EA9504C6154D}" name="UI&amp;Ds" dataDxfId="364"/>
  </tableColumns>
  <tableStyleInfo name="TableStyleLight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D3C5F99-E78B-41D5-A645-A9EAE3A32BE0}" name="Tabela1" displayName="Tabela1" ref="AC2:AD81" totalsRowShown="0" headerRowDxfId="363" dataDxfId="362">
  <autoFilter ref="AC2:AD81" xr:uid="{27164AF9-D49B-4513-99C8-29C9AA4CCBB3}"/>
  <tableColumns count="2">
    <tableColumn id="1" xr3:uid="{827BACFA-B768-4B67-A1D2-44C114010790}" name="Acrónimo" dataDxfId="361"/>
    <tableColumn id="2" xr3:uid="{05A8B5C4-0802-4C7D-B0D4-9813731516C1}" name="Nome da Instituição" dataDxfId="360"/>
  </tableColumns>
  <tableStyleInfo name="TableStyleLight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9783872-570A-48E2-8AD2-840665882908}" name="Tabela7" displayName="Tabela7" ref="A2:B15" totalsRowShown="0" headerRowDxfId="359">
  <autoFilter ref="A2:B15" xr:uid="{F3A2D7BB-074C-433B-957D-6185B28F8047}"/>
  <tableColumns count="2">
    <tableColumn id="1" xr3:uid="{A29F5BFC-3529-4B48-A941-DDF44BAA72D8}" name="ACRÓNIMO"/>
    <tableColumn id="2" xr3:uid="{590795A9-6AA9-431D-8F44-8F47747A2449}" name="DESIGNAÇÃO"/>
  </tableColumns>
  <tableStyleInfo name="TableStyleLight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2E9F09E-CD0D-42DA-A372-0318D9F7DE5D}" name="Tabela9" displayName="Tabela9" ref="D2:E27" totalsRowShown="0" headerRowDxfId="358">
  <autoFilter ref="D2:E27" xr:uid="{AFAEBABF-D1D0-4406-817D-4983EAFAC48D}"/>
  <tableColumns count="2">
    <tableColumn id="1" xr3:uid="{0D61EED1-DD1A-455C-BADB-17EA442BFD73}" name="Acrónimo"/>
    <tableColumn id="2" xr3:uid="{6247BC30-428E-4903-AFE8-AEBC4EB6692B}" name="Nome da Instituição"/>
  </tableColumns>
  <tableStyleInfo name="TableStyleLight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yfct.fct.pt/LibDocument/FileDisplay.aspx?EcrypDoctId=ocSoN5+Wv24gEnivBgQPZglYYs52Xk/3TVIXyNYIc1B+NgGcnFo1eRxdunx+OuSGtrbvDCSki8UNzfHVZ0NQGrhORdb8wD16uLGIrLLlwmLODfW1So0OzqZw/23e/gQ01++Sx0BaQvky9uJg2DuLAQtN3Ep6NsqNtvrBkyr7YFY=" TargetMode="External"/><Relationship Id="rId13" Type="http://schemas.openxmlformats.org/officeDocument/2006/relationships/hyperlink" Target="https://myfct.fct.pt/LibDocument/FileDisplay.aspx?EcrypDoctId=ocSoN5+Wv24gEnivBgQPZglYYs52Xk/3TVIXyNYIc1AcMU1bfqosuR/i/X36I2r4S9y3hUNVC9ETqJXr5J+kb7h/88koe2IvJWr/2rJikJgt7qPaBo++DUohH+SaqfefPiWaN2vI6rpd2Ithlauq4YLls3ACmexvgSTQbFnQgSI=" TargetMode="External"/><Relationship Id="rId3" Type="http://schemas.openxmlformats.org/officeDocument/2006/relationships/hyperlink" Target="https://www.fct.pt/en/concursos/concurso-para-projetos-de-investigacao-de-carater-exploratorio-em-todos-os-dominios-cientificos-2024" TargetMode="External"/><Relationship Id="rId7" Type="http://schemas.openxmlformats.org/officeDocument/2006/relationships/hyperlink" Target="https://myfct.fct.pt/LibDocument/FileDisplay.aspx?EcrypDoctId=ocSoN5+Wv24gEnivBgQPZglYYs52Xk/3TVIXyNYIc1CVIvwrBxJXjBFwQ00IGHzj4jCTPGQT2BgfRdWfFbuCG89QMuEL+MvT4Q8lnEqMS9yQ6w7JxDU5bw8oG0E2ha/AX77nLzTIA2HFhG+/PmTLEYEYw0vtgrM/fsGwMtlBgds=" TargetMode="External"/><Relationship Id="rId12" Type="http://schemas.openxmlformats.org/officeDocument/2006/relationships/hyperlink" Target="https://myfct.fct.pt/LibDocument/FileDisplay.aspx?EcrypDoctId=ocSoN5+Wv24gEnivBgQPZglYYs52Xk/3TVIXyNYIc1DlmYC9wIrpKdqqPgnQG0/b9OSG29QJVjCRml9CUWs8GyDSI8fsWzL+w5YqUQOnMG6FG6jDcgiaor/soTqCLx+11m5mTMHTM9FjQpkXli1UN1YeXv1XvMpj2eLRQBJsNFE=" TargetMode="External"/><Relationship Id="rId17" Type="http://schemas.openxmlformats.org/officeDocument/2006/relationships/drawing" Target="../drawings/drawing1.xml"/><Relationship Id="rId2" Type="http://schemas.openxmlformats.org/officeDocument/2006/relationships/hyperlink" Target="mailto:nacionaisID@fciencias-id.pt" TargetMode="External"/><Relationship Id="rId16" Type="http://schemas.openxmlformats.org/officeDocument/2006/relationships/printerSettings" Target="../printerSettings/printerSettings1.bin"/><Relationship Id="rId1" Type="http://schemas.openxmlformats.org/officeDocument/2006/relationships/hyperlink" Target="mailto:concursoprojetos@fct.pt" TargetMode="External"/><Relationship Id="rId6" Type="http://schemas.openxmlformats.org/officeDocument/2006/relationships/hyperlink" Target="https://myfct.fct.pt/LibDocument/FileDisplay.aspx?EcrypDoctId=ocSoN5+Wv24gEnivBgQPZglYYs52Xk/3TVIXyNYIc1C+Qt+1Ro67C4aavCyShtDi/xbBXfzoDkdHjuCndj5bmFpMdefkClKME3CZ7z1eQL1FI/7jhDp75utSteta1f5l0WL4CImeudW7QmaCmBwyT6W/qBNGe/vJMPDIK90fBz8=" TargetMode="External"/><Relationship Id="rId11" Type="http://schemas.openxmlformats.org/officeDocument/2006/relationships/hyperlink" Target="https://myfct.fct.pt/LibDocument/FileDisplay.aspx?EcrypDoctId=ocSoN5+Wv24gEnivBgQPZglYYs52Xk/3TVIXyNYIc1B9yX6uqVji3lbqDBCqK+rxKcFmS/BCuxr+UaQkM6hHlPfyY79bhKcMs/Rcdeob1bI7G6VbB66Fb21I3KXf/xjDD/aywtlSORthDYBAEGRIgw2Oxj1iHp3WVGqf1pFEpb8=" TargetMode="External"/><Relationship Id="rId5" Type="http://schemas.openxmlformats.org/officeDocument/2006/relationships/hyperlink" Target="https://www.fct.pt/concursos/concurso-para-projetos-de-investigacao-de-carater-exploratorio-em-todos-os-dominios-cientificos-2024" TargetMode="External"/><Relationship Id="rId15" Type="http://schemas.openxmlformats.org/officeDocument/2006/relationships/hyperlink" Target="https://www.fct.pt/en/concursos/concurso-para-projetos-de-investigacao-de-carater-exploratorio-em-todos-os-dominios-cientificos-2024" TargetMode="External"/><Relationship Id="rId10" Type="http://schemas.openxmlformats.org/officeDocument/2006/relationships/hyperlink" Target="https://myfct.fct.pt/LibDocument/FileDisplay.aspx?EcrypDoctId=ocSoN5+Wv24gEnivBgQPZglYYs52Xk/3TVIXyNYIc1DFjzDDFcgg8jqDErCuIrRFQLoVz2LygI8rb+/psqUONscgNG8d23UgHUckyMSurgMuo2bJSsyiEoorMvfokKEDgMa1yVzuggfrFmZ3Vi/5OcQrRKLe4laR/BuUM6kghfQ=" TargetMode="External"/><Relationship Id="rId4" Type="http://schemas.openxmlformats.org/officeDocument/2006/relationships/hyperlink" Target="https://www.fct.pt/concursos/concurso-para-projetos-de-investigacao-de-carater-exploratorio-em-todos-os-dominios-cientificos-2024" TargetMode="External"/><Relationship Id="rId9" Type="http://schemas.openxmlformats.org/officeDocument/2006/relationships/hyperlink" Target="https://myfct.fct.pt/LibDocument/FileDisplay.aspx?EcrypDoctId=ocSoN5+Wv24gEnivBgQPZglYYs52Xk/3TVIXyNYIc1Agqd60lJCRtShZXkgJuQlgNRRuJXFEfn3rZ8VZB+hu+rY+kX8viUpeyLE2S3ka/oIM3mCVXw6PwTr3x0lhWmsHcpo46OKqNcEo3cXOBaNZ/yDwl6n4G5qGkaeUZchYA5c=" TargetMode="External"/><Relationship Id="rId14" Type="http://schemas.openxmlformats.org/officeDocument/2006/relationships/hyperlink" Target="https://myfct.fct.pt/LibDocument/FileDisplay.aspx?EcrypDoctId=ocSoN5+Wv24gEnivBgQPZglYYs52Xk/3TVIXyNYIc1DiMiZkusCLiG2rWcrFDkYV/zhYVJouAXBdEMDzlGyq7Hna2iDI/IBM+N7SAfnjuinY1/wHSAs4gcelbZPAFx33D/TmGOCkl/kH9hvUlKkeBjvdsP44y9jyqoM0njlHteE=" TargetMode="External"/></Relationships>
</file>

<file path=xl/worksheets/_rels/sheet12.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vmlDrawing" Target="../drawings/vmlDrawing2.vml"/><Relationship Id="rId1" Type="http://schemas.openxmlformats.org/officeDocument/2006/relationships/printerSettings" Target="../printerSettings/printerSettings9.bin"/><Relationship Id="rId4" Type="http://schemas.openxmlformats.org/officeDocument/2006/relationships/table" Target="../tables/table12.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hyperlink" Target="https://myfct.fct.pt/Projects/BudgetPrincipalContractor?ShowIncompleteFields=false&amp;ApplicationId=70237" TargetMode="External"/></Relationships>
</file>

<file path=xl/worksheets/_rels/sheet1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myfct.fct.pt/LibDocument/FileDisplay.aspx?EcrypDoctId=ocSoN5+Wv24gEnivBgQPZglYYs52Xk/3TVIXyNYIc1DlmYC9wIrpKdqqPgnQG0/b9OSG29QJVjCRml9CUWs8GyDSI8fsWzL+w5YqUQOnMG4w/BMCJDFQ4aOwEIu4f4tSdsa0cptYsaaY0xT10JzjuVW/zhyWf7r6D+0c4pHD/4w="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table" Target="../tables/table8.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29CEE-F465-4BDC-9975-2C8FFA0C088B}">
  <sheetPr>
    <tabColor theme="4"/>
    <pageSetUpPr fitToPage="1"/>
  </sheetPr>
  <dimension ref="A1:K66"/>
  <sheetViews>
    <sheetView zoomScaleNormal="100" workbookViewId="0">
      <pane ySplit="1" topLeftCell="A2" activePane="bottomLeft" state="frozen"/>
      <selection activeCell="L11" sqref="L11"/>
      <selection pane="bottomLeft" activeCell="B2" sqref="B2:E2"/>
    </sheetView>
  </sheetViews>
  <sheetFormatPr defaultColWidth="8.85546875" defaultRowHeight="15" x14ac:dyDescent="0.25"/>
  <cols>
    <col min="1" max="1" width="14.42578125" style="189" customWidth="1"/>
    <col min="2" max="2" width="7.140625" style="189" customWidth="1"/>
    <col min="3" max="3" width="114.42578125" style="189" customWidth="1"/>
    <col min="4" max="5" width="4.42578125" style="199" customWidth="1"/>
    <col min="6" max="6" width="29.42578125" style="260" customWidth="1"/>
    <col min="7" max="9" width="22.42578125" style="260" customWidth="1"/>
    <col min="10" max="11" width="24.85546875" style="260" customWidth="1"/>
    <col min="12" max="16384" width="8.85546875" style="189"/>
  </cols>
  <sheetData>
    <row r="1" spans="1:11" s="160" customFormat="1" ht="78" customHeight="1" thickBot="1" x14ac:dyDescent="0.3">
      <c r="A1" s="187"/>
      <c r="B1" s="578" t="s">
        <v>835</v>
      </c>
      <c r="C1" s="578"/>
      <c r="D1" s="578"/>
      <c r="E1" s="579"/>
      <c r="F1" s="388" t="s">
        <v>891</v>
      </c>
      <c r="G1" s="258"/>
      <c r="H1" s="257"/>
      <c r="I1" s="258"/>
      <c r="J1" s="258"/>
      <c r="K1" s="258"/>
    </row>
    <row r="2" spans="1:11" ht="21.6" customHeight="1" thickBot="1" x14ac:dyDescent="0.3">
      <c r="A2" s="188" t="s">
        <v>554</v>
      </c>
      <c r="B2" s="580" t="s">
        <v>555</v>
      </c>
      <c r="C2" s="580"/>
      <c r="D2" s="580"/>
      <c r="E2" s="581"/>
      <c r="F2" s="259"/>
      <c r="H2" s="259"/>
    </row>
    <row r="3" spans="1:11" ht="77.25" customHeight="1" x14ac:dyDescent="0.25">
      <c r="A3" s="567" t="s">
        <v>556</v>
      </c>
      <c r="B3" s="569" t="s">
        <v>807</v>
      </c>
      <c r="C3" s="569"/>
      <c r="D3" s="190"/>
      <c r="E3" s="191"/>
      <c r="F3" s="259"/>
      <c r="H3" s="259"/>
    </row>
    <row r="4" spans="1:11" ht="30" x14ac:dyDescent="0.25">
      <c r="A4" s="563"/>
      <c r="B4" s="192"/>
      <c r="C4" s="193" t="s">
        <v>584</v>
      </c>
      <c r="D4" s="256" t="s">
        <v>557</v>
      </c>
      <c r="E4" s="194" t="s">
        <v>558</v>
      </c>
    </row>
    <row r="5" spans="1:11" ht="17.25" customHeight="1" x14ac:dyDescent="0.25">
      <c r="A5" s="563"/>
      <c r="B5" s="192"/>
      <c r="C5" s="1" t="s">
        <v>808</v>
      </c>
      <c r="D5" s="256" t="s">
        <v>557</v>
      </c>
      <c r="E5" s="194" t="s">
        <v>558</v>
      </c>
    </row>
    <row r="6" spans="1:11" ht="30.6" customHeight="1" x14ac:dyDescent="0.25">
      <c r="A6" s="563"/>
      <c r="B6" s="192"/>
      <c r="C6" s="195" t="s">
        <v>559</v>
      </c>
      <c r="D6" s="256" t="s">
        <v>557</v>
      </c>
      <c r="E6" s="194"/>
    </row>
    <row r="7" spans="1:11" ht="15" customHeight="1" x14ac:dyDescent="0.25">
      <c r="A7" s="563"/>
      <c r="B7" s="192"/>
      <c r="C7" s="160" t="s">
        <v>809</v>
      </c>
      <c r="D7" s="256" t="s">
        <v>557</v>
      </c>
      <c r="E7" s="194" t="s">
        <v>558</v>
      </c>
    </row>
    <row r="8" spans="1:11" ht="17.25" customHeight="1" x14ac:dyDescent="0.25">
      <c r="A8" s="563"/>
      <c r="B8" s="196"/>
      <c r="C8" s="1" t="s">
        <v>560</v>
      </c>
      <c r="D8" s="256"/>
      <c r="E8" s="194" t="s">
        <v>558</v>
      </c>
    </row>
    <row r="9" spans="1:11" ht="17.25" customHeight="1" x14ac:dyDescent="0.25">
      <c r="A9" s="563"/>
      <c r="B9" s="196"/>
      <c r="C9" s="197" t="s">
        <v>585</v>
      </c>
      <c r="D9" s="256" t="s">
        <v>557</v>
      </c>
      <c r="E9" s="194"/>
    </row>
    <row r="10" spans="1:11" ht="17.25" customHeight="1" x14ac:dyDescent="0.25">
      <c r="A10" s="563"/>
      <c r="B10" s="196"/>
      <c r="C10" s="1" t="s">
        <v>561</v>
      </c>
      <c r="D10" s="256" t="s">
        <v>557</v>
      </c>
      <c r="E10" s="194" t="s">
        <v>558</v>
      </c>
    </row>
    <row r="11" spans="1:11" ht="17.25" customHeight="1" x14ac:dyDescent="0.25">
      <c r="A11" s="563"/>
      <c r="B11" s="196"/>
      <c r="C11" s="197" t="s">
        <v>562</v>
      </c>
      <c r="D11" s="256" t="s">
        <v>557</v>
      </c>
      <c r="E11" s="194" t="s">
        <v>558</v>
      </c>
    </row>
    <row r="12" spans="1:11" ht="243.75" customHeight="1" x14ac:dyDescent="0.25">
      <c r="A12" s="563"/>
      <c r="B12" s="582" t="s">
        <v>810</v>
      </c>
      <c r="C12" s="582"/>
      <c r="D12" s="582"/>
      <c r="E12" s="583"/>
    </row>
    <row r="13" spans="1:11" ht="36.6" customHeight="1" x14ac:dyDescent="0.25">
      <c r="A13" s="563"/>
      <c r="B13" s="584" t="s">
        <v>586</v>
      </c>
      <c r="C13" s="584"/>
      <c r="D13" s="584"/>
      <c r="E13" s="585"/>
    </row>
    <row r="14" spans="1:11" ht="17.25" customHeight="1" x14ac:dyDescent="0.25">
      <c r="A14" s="563"/>
      <c r="B14" s="586" t="s">
        <v>563</v>
      </c>
      <c r="C14" s="586"/>
      <c r="D14" s="586"/>
      <c r="E14" s="587"/>
    </row>
    <row r="15" spans="1:11" ht="17.25" customHeight="1" x14ac:dyDescent="0.25">
      <c r="A15" s="563"/>
      <c r="B15" s="253"/>
      <c r="C15" s="588" t="s">
        <v>587</v>
      </c>
      <c r="D15" s="589"/>
      <c r="E15" s="590"/>
    </row>
    <row r="16" spans="1:11" ht="17.25" customHeight="1" x14ac:dyDescent="0.25">
      <c r="A16" s="563"/>
      <c r="B16" s="253"/>
      <c r="C16" s="589" t="s">
        <v>564</v>
      </c>
      <c r="D16" s="589"/>
      <c r="E16" s="590"/>
    </row>
    <row r="17" spans="1:11" ht="65.25" customHeight="1" thickBot="1" x14ac:dyDescent="0.3">
      <c r="A17" s="568"/>
      <c r="B17" s="591" t="s">
        <v>811</v>
      </c>
      <c r="C17" s="591"/>
      <c r="D17" s="591"/>
      <c r="E17" s="592"/>
    </row>
    <row r="18" spans="1:11" ht="37.35" customHeight="1" x14ac:dyDescent="0.25">
      <c r="A18" s="563" t="s">
        <v>750</v>
      </c>
      <c r="B18" s="564" t="s">
        <v>565</v>
      </c>
      <c r="C18" s="564"/>
      <c r="D18" s="564"/>
      <c r="E18" s="565"/>
    </row>
    <row r="19" spans="1:11" ht="59.1" customHeight="1" x14ac:dyDescent="0.25">
      <c r="A19" s="563"/>
      <c r="B19" s="564" t="s">
        <v>749</v>
      </c>
      <c r="C19" s="564"/>
      <c r="D19" s="564"/>
      <c r="E19" s="565"/>
    </row>
    <row r="20" spans="1:11" ht="78" customHeight="1" x14ac:dyDescent="0.25">
      <c r="A20" s="563"/>
      <c r="B20" s="564" t="s">
        <v>566</v>
      </c>
      <c r="C20" s="564"/>
      <c r="D20" s="564"/>
      <c r="E20" s="565"/>
    </row>
    <row r="21" spans="1:11" ht="18" customHeight="1" x14ac:dyDescent="0.25">
      <c r="A21" s="563"/>
      <c r="B21" s="564" t="s">
        <v>567</v>
      </c>
      <c r="C21" s="564"/>
      <c r="D21" s="564"/>
      <c r="E21" s="565"/>
    </row>
    <row r="22" spans="1:11" s="177" customFormat="1" ht="36.75" customHeight="1" x14ac:dyDescent="0.25">
      <c r="A22" s="563"/>
      <c r="B22" s="564" t="s">
        <v>568</v>
      </c>
      <c r="C22" s="564"/>
      <c r="D22" s="564"/>
      <c r="E22" s="565"/>
      <c r="F22" s="261"/>
      <c r="G22" s="261"/>
      <c r="H22" s="261"/>
      <c r="I22" s="261"/>
      <c r="J22" s="261"/>
      <c r="K22" s="261"/>
    </row>
    <row r="23" spans="1:11" s="177" customFormat="1" ht="32.25" customHeight="1" x14ac:dyDescent="0.25">
      <c r="A23" s="563"/>
      <c r="B23" s="564" t="s">
        <v>812</v>
      </c>
      <c r="C23" s="564"/>
      <c r="D23" s="564"/>
      <c r="E23" s="565"/>
      <c r="F23" s="261"/>
      <c r="G23" s="261"/>
      <c r="H23" s="261"/>
      <c r="I23" s="261"/>
      <c r="J23" s="261"/>
      <c r="K23" s="261"/>
    </row>
    <row r="24" spans="1:11" s="177" customFormat="1" ht="184.5" customHeight="1" thickBot="1" x14ac:dyDescent="0.3">
      <c r="A24" s="563"/>
      <c r="B24" s="564" t="s">
        <v>813</v>
      </c>
      <c r="C24" s="564"/>
      <c r="D24" s="564"/>
      <c r="E24" s="565"/>
      <c r="F24" s="261"/>
      <c r="G24" s="261"/>
      <c r="H24" s="261"/>
      <c r="I24" s="261"/>
      <c r="J24" s="261"/>
      <c r="K24" s="261"/>
    </row>
    <row r="25" spans="1:11" s="177" customFormat="1" ht="32.1" customHeight="1" thickBot="1" x14ac:dyDescent="0.3">
      <c r="A25" s="252" t="s">
        <v>751</v>
      </c>
      <c r="B25" s="571" t="s">
        <v>814</v>
      </c>
      <c r="C25" s="571"/>
      <c r="D25" s="571"/>
      <c r="E25" s="572"/>
      <c r="F25" s="261"/>
      <c r="G25" s="261"/>
      <c r="H25" s="261"/>
      <c r="I25" s="261"/>
      <c r="J25" s="261"/>
      <c r="K25" s="261"/>
    </row>
    <row r="26" spans="1:11" s="177" customFormat="1" ht="60" customHeight="1" thickBot="1" x14ac:dyDescent="0.3">
      <c r="A26" s="252" t="s">
        <v>609</v>
      </c>
      <c r="B26" s="573" t="s">
        <v>815</v>
      </c>
      <c r="C26" s="571"/>
      <c r="D26" s="571"/>
      <c r="E26" s="572"/>
      <c r="F26" s="261"/>
      <c r="G26" s="261"/>
      <c r="H26" s="261"/>
      <c r="I26" s="261"/>
      <c r="J26" s="261"/>
      <c r="K26" s="261"/>
    </row>
    <row r="27" spans="1:11" s="177" customFormat="1" ht="32.1" customHeight="1" thickBot="1" x14ac:dyDescent="0.3">
      <c r="A27" s="252" t="s">
        <v>752</v>
      </c>
      <c r="B27" s="571" t="s">
        <v>816</v>
      </c>
      <c r="C27" s="571"/>
      <c r="D27" s="571"/>
      <c r="E27" s="572"/>
      <c r="F27" s="261"/>
      <c r="G27" s="261"/>
      <c r="H27" s="261"/>
      <c r="I27" s="261"/>
      <c r="J27" s="261"/>
      <c r="K27" s="261"/>
    </row>
    <row r="28" spans="1:11" s="177" customFormat="1" ht="93" customHeight="1" thickBot="1" x14ac:dyDescent="0.3">
      <c r="A28" s="251" t="s">
        <v>791</v>
      </c>
      <c r="B28" s="574" t="s">
        <v>886</v>
      </c>
      <c r="C28" s="561"/>
      <c r="D28" s="561"/>
      <c r="E28" s="562"/>
      <c r="F28" s="261"/>
      <c r="G28" s="261"/>
      <c r="H28" s="261"/>
      <c r="I28" s="261"/>
      <c r="J28" s="261"/>
      <c r="K28" s="261"/>
    </row>
    <row r="29" spans="1:11" s="177" customFormat="1" ht="297.75" customHeight="1" thickBot="1" x14ac:dyDescent="0.3">
      <c r="A29" s="251" t="s">
        <v>792</v>
      </c>
      <c r="B29" s="573" t="s">
        <v>888</v>
      </c>
      <c r="C29" s="571"/>
      <c r="D29" s="571"/>
      <c r="E29" s="572"/>
      <c r="F29" s="261"/>
      <c r="G29" s="261"/>
      <c r="H29" s="261"/>
      <c r="I29" s="261"/>
      <c r="J29" s="261"/>
      <c r="K29" s="261"/>
    </row>
    <row r="30" spans="1:11" s="177" customFormat="1" ht="32.1" customHeight="1" thickBot="1" x14ac:dyDescent="0.3">
      <c r="A30" s="252" t="s">
        <v>793</v>
      </c>
      <c r="B30" s="571" t="s">
        <v>817</v>
      </c>
      <c r="C30" s="571"/>
      <c r="D30" s="571"/>
      <c r="E30" s="572"/>
      <c r="F30" s="261"/>
      <c r="G30" s="261"/>
      <c r="H30" s="261"/>
      <c r="I30" s="261"/>
      <c r="J30" s="261"/>
      <c r="K30" s="261"/>
    </row>
    <row r="31" spans="1:11" s="177" customFormat="1" ht="32.1" customHeight="1" thickBot="1" x14ac:dyDescent="0.3">
      <c r="A31" s="252" t="s">
        <v>794</v>
      </c>
      <c r="B31" s="571" t="s">
        <v>818</v>
      </c>
      <c r="C31" s="571"/>
      <c r="D31" s="571"/>
      <c r="E31" s="572"/>
      <c r="F31" s="261"/>
      <c r="G31" s="261"/>
      <c r="H31" s="261"/>
      <c r="I31" s="261"/>
      <c r="J31" s="261"/>
      <c r="K31" s="261"/>
    </row>
    <row r="32" spans="1:11" s="177" customFormat="1" ht="32.450000000000003" customHeight="1" x14ac:dyDescent="0.25">
      <c r="A32" s="567" t="s">
        <v>819</v>
      </c>
      <c r="B32" s="569" t="s">
        <v>569</v>
      </c>
      <c r="C32" s="569"/>
      <c r="D32" s="569"/>
      <c r="E32" s="570"/>
      <c r="F32" s="261"/>
      <c r="G32" s="261"/>
      <c r="H32" s="261"/>
      <c r="I32" s="261"/>
      <c r="J32" s="261"/>
      <c r="K32" s="261"/>
    </row>
    <row r="33" spans="1:11" s="177" customFormat="1" ht="61.35" customHeight="1" x14ac:dyDescent="0.25">
      <c r="A33" s="563"/>
      <c r="B33" s="564" t="s">
        <v>570</v>
      </c>
      <c r="C33" s="564"/>
      <c r="D33" s="564"/>
      <c r="E33" s="565"/>
      <c r="F33" s="261"/>
      <c r="G33" s="261"/>
      <c r="H33" s="261"/>
      <c r="I33" s="261"/>
      <c r="J33" s="261"/>
      <c r="K33" s="261"/>
    </row>
    <row r="34" spans="1:11" s="177" customFormat="1" ht="33.6" customHeight="1" x14ac:dyDescent="0.25">
      <c r="A34" s="563"/>
      <c r="B34" s="564" t="s">
        <v>820</v>
      </c>
      <c r="C34" s="564"/>
      <c r="D34" s="564"/>
      <c r="E34" s="565"/>
      <c r="F34" s="261"/>
      <c r="G34" s="261"/>
      <c r="H34" s="261"/>
      <c r="I34" s="261"/>
      <c r="J34" s="261"/>
      <c r="K34" s="261"/>
    </row>
    <row r="35" spans="1:11" s="177" customFormat="1" ht="62.45" customHeight="1" x14ac:dyDescent="0.25">
      <c r="A35" s="563"/>
      <c r="B35" s="564" t="s">
        <v>821</v>
      </c>
      <c r="C35" s="564"/>
      <c r="D35" s="564"/>
      <c r="E35" s="565"/>
      <c r="F35" s="261"/>
      <c r="G35" s="261"/>
      <c r="H35" s="261"/>
      <c r="I35" s="261"/>
      <c r="J35" s="261"/>
      <c r="K35" s="261"/>
    </row>
    <row r="36" spans="1:11" s="177" customFormat="1" ht="30.6" customHeight="1" x14ac:dyDescent="0.25">
      <c r="A36" s="563"/>
      <c r="B36" s="575" t="s">
        <v>887</v>
      </c>
      <c r="C36" s="576"/>
      <c r="D36" s="576"/>
      <c r="E36" s="577"/>
      <c r="F36" s="261"/>
      <c r="G36" s="261"/>
      <c r="H36" s="261"/>
      <c r="I36" s="261"/>
      <c r="J36" s="261"/>
      <c r="K36" s="261"/>
    </row>
    <row r="37" spans="1:11" s="177" customFormat="1" ht="62.25" customHeight="1" x14ac:dyDescent="0.25">
      <c r="A37" s="563"/>
      <c r="B37" s="564" t="s">
        <v>822</v>
      </c>
      <c r="C37" s="564"/>
      <c r="D37" s="564"/>
      <c r="E37" s="565"/>
      <c r="F37" s="261"/>
      <c r="G37" s="261"/>
      <c r="H37" s="261"/>
      <c r="I37" s="261"/>
      <c r="J37" s="261"/>
      <c r="K37" s="261"/>
    </row>
    <row r="38" spans="1:11" s="177" customFormat="1" ht="32.25" customHeight="1" x14ac:dyDescent="0.25">
      <c r="A38" s="563"/>
      <c r="B38" s="564" t="s">
        <v>823</v>
      </c>
      <c r="C38" s="564"/>
      <c r="D38" s="564"/>
      <c r="E38" s="565"/>
      <c r="F38" s="261"/>
      <c r="G38" s="261"/>
      <c r="H38" s="261"/>
      <c r="I38" s="261"/>
      <c r="J38" s="261"/>
      <c r="K38" s="261"/>
    </row>
    <row r="39" spans="1:11" s="177" customFormat="1" ht="33.6" customHeight="1" x14ac:dyDescent="0.25">
      <c r="A39" s="563"/>
      <c r="B39" s="564" t="s">
        <v>571</v>
      </c>
      <c r="C39" s="564"/>
      <c r="D39" s="564"/>
      <c r="E39" s="565"/>
      <c r="F39" s="261"/>
      <c r="G39" s="261"/>
      <c r="H39" s="261"/>
      <c r="I39" s="261"/>
      <c r="J39" s="261"/>
      <c r="K39" s="261"/>
    </row>
    <row r="40" spans="1:11" s="177" customFormat="1" ht="33.6" customHeight="1" x14ac:dyDescent="0.25">
      <c r="A40" s="563"/>
      <c r="B40" s="564" t="s">
        <v>572</v>
      </c>
      <c r="C40" s="564"/>
      <c r="D40" s="564"/>
      <c r="E40" s="565"/>
      <c r="F40" s="261"/>
      <c r="G40" s="261"/>
      <c r="H40" s="261"/>
      <c r="I40" s="261"/>
      <c r="J40" s="261"/>
      <c r="K40" s="261"/>
    </row>
    <row r="41" spans="1:11" s="177" customFormat="1" ht="33.6" customHeight="1" x14ac:dyDescent="0.25">
      <c r="A41" s="563"/>
      <c r="B41" s="564" t="s">
        <v>573</v>
      </c>
      <c r="C41" s="564"/>
      <c r="D41" s="564"/>
      <c r="E41" s="565"/>
      <c r="F41" s="261"/>
      <c r="G41" s="261"/>
      <c r="H41" s="261"/>
      <c r="I41" s="261"/>
      <c r="J41" s="261"/>
      <c r="K41" s="261"/>
    </row>
    <row r="42" spans="1:11" s="177" customFormat="1" ht="46.35" customHeight="1" thickBot="1" x14ac:dyDescent="0.3">
      <c r="A42" s="568"/>
      <c r="B42" s="561" t="s">
        <v>574</v>
      </c>
      <c r="C42" s="561"/>
      <c r="D42" s="561"/>
      <c r="E42" s="562"/>
      <c r="F42" s="261"/>
      <c r="G42" s="261"/>
      <c r="H42" s="261"/>
      <c r="I42" s="261"/>
      <c r="J42" s="261"/>
      <c r="K42" s="261"/>
    </row>
    <row r="43" spans="1:11" ht="93" customHeight="1" x14ac:dyDescent="0.25">
      <c r="A43" s="563" t="s">
        <v>753</v>
      </c>
      <c r="B43" s="564" t="s">
        <v>824</v>
      </c>
      <c r="C43" s="564"/>
      <c r="D43" s="564"/>
      <c r="E43" s="565"/>
    </row>
    <row r="44" spans="1:11" ht="17.25" customHeight="1" x14ac:dyDescent="0.25">
      <c r="A44" s="563"/>
      <c r="B44" s="564" t="s">
        <v>575</v>
      </c>
      <c r="C44" s="564"/>
      <c r="D44" s="564"/>
      <c r="E44" s="565"/>
    </row>
    <row r="45" spans="1:11" ht="30" customHeight="1" x14ac:dyDescent="0.25">
      <c r="A45" s="563"/>
      <c r="B45" s="254"/>
      <c r="C45" s="566" t="s">
        <v>825</v>
      </c>
      <c r="D45" s="566"/>
      <c r="E45" s="565"/>
    </row>
    <row r="46" spans="1:11" ht="49.5" customHeight="1" x14ac:dyDescent="0.25">
      <c r="A46" s="563"/>
      <c r="B46" s="254"/>
      <c r="C46" s="564" t="s">
        <v>826</v>
      </c>
      <c r="D46" s="564"/>
      <c r="E46" s="565"/>
    </row>
    <row r="47" spans="1:11" ht="105" customHeight="1" x14ac:dyDescent="0.25">
      <c r="A47" s="563"/>
      <c r="B47" s="255"/>
      <c r="C47" s="566" t="s">
        <v>576</v>
      </c>
      <c r="D47" s="566"/>
      <c r="E47" s="565"/>
    </row>
    <row r="48" spans="1:11" ht="76.349999999999994" customHeight="1" x14ac:dyDescent="0.25">
      <c r="A48" s="563"/>
      <c r="B48" s="255"/>
      <c r="C48" s="566" t="s">
        <v>577</v>
      </c>
      <c r="D48" s="566"/>
      <c r="E48" s="565"/>
    </row>
    <row r="49" spans="1:5" ht="47.25" customHeight="1" x14ac:dyDescent="0.25">
      <c r="A49" s="563"/>
      <c r="B49" s="255"/>
      <c r="C49" s="564" t="s">
        <v>578</v>
      </c>
      <c r="D49" s="564"/>
      <c r="E49" s="565"/>
    </row>
    <row r="50" spans="1:5" ht="107.1" customHeight="1" x14ac:dyDescent="0.25">
      <c r="A50" s="563"/>
      <c r="C50" s="564" t="s">
        <v>579</v>
      </c>
      <c r="D50" s="564"/>
      <c r="E50" s="565"/>
    </row>
    <row r="51" spans="1:5" ht="77.25" customHeight="1" x14ac:dyDescent="0.25">
      <c r="A51" s="563"/>
      <c r="C51" s="564" t="s">
        <v>580</v>
      </c>
      <c r="D51" s="564"/>
      <c r="E51" s="565"/>
    </row>
    <row r="52" spans="1:5" ht="63" customHeight="1" x14ac:dyDescent="0.25">
      <c r="A52" s="563"/>
      <c r="C52" s="564" t="s">
        <v>827</v>
      </c>
      <c r="D52" s="564"/>
      <c r="E52" s="565"/>
    </row>
    <row r="53" spans="1:5" ht="78" customHeight="1" thickBot="1" x14ac:dyDescent="0.3">
      <c r="A53" s="563"/>
      <c r="C53" s="566" t="s">
        <v>581</v>
      </c>
      <c r="D53" s="566"/>
      <c r="E53" s="565"/>
    </row>
    <row r="54" spans="1:5" ht="34.5" customHeight="1" x14ac:dyDescent="0.25">
      <c r="A54" s="567" t="s">
        <v>754</v>
      </c>
      <c r="B54" s="596" t="s">
        <v>828</v>
      </c>
      <c r="C54" s="569"/>
      <c r="D54" s="569"/>
      <c r="E54" s="570"/>
    </row>
    <row r="55" spans="1:5" ht="36" customHeight="1" x14ac:dyDescent="0.25">
      <c r="A55" s="563"/>
      <c r="B55" s="593" t="s">
        <v>756</v>
      </c>
      <c r="C55" s="564"/>
      <c r="D55" s="564"/>
      <c r="E55" s="565"/>
    </row>
    <row r="56" spans="1:5" ht="61.5" customHeight="1" x14ac:dyDescent="0.25">
      <c r="A56" s="563"/>
      <c r="B56" s="564" t="s">
        <v>829</v>
      </c>
      <c r="C56" s="564"/>
      <c r="D56" s="564"/>
      <c r="E56" s="565"/>
    </row>
    <row r="57" spans="1:5" ht="47.45" customHeight="1" x14ac:dyDescent="0.25">
      <c r="A57" s="563"/>
      <c r="B57" s="564" t="s">
        <v>830</v>
      </c>
      <c r="C57" s="564"/>
      <c r="D57" s="564"/>
      <c r="E57" s="565"/>
    </row>
    <row r="58" spans="1:5" ht="69" customHeight="1" thickBot="1" x14ac:dyDescent="0.3">
      <c r="A58" s="568"/>
      <c r="B58" s="198"/>
      <c r="C58" s="597" t="s">
        <v>831</v>
      </c>
      <c r="D58" s="597"/>
      <c r="E58" s="562"/>
    </row>
    <row r="59" spans="1:5" ht="63.75" customHeight="1" thickBot="1" x14ac:dyDescent="0.3">
      <c r="A59" s="252" t="s">
        <v>755</v>
      </c>
      <c r="B59" s="571" t="s">
        <v>758</v>
      </c>
      <c r="C59" s="571"/>
      <c r="D59" s="571"/>
      <c r="E59" s="572"/>
    </row>
    <row r="60" spans="1:5" ht="35.1" customHeight="1" thickBot="1" x14ac:dyDescent="0.3">
      <c r="A60" s="252" t="s">
        <v>582</v>
      </c>
      <c r="B60" s="598" t="s">
        <v>583</v>
      </c>
      <c r="C60" s="598"/>
      <c r="D60" s="598"/>
      <c r="E60" s="599"/>
    </row>
    <row r="61" spans="1:5" ht="33.75" customHeight="1" x14ac:dyDescent="0.25">
      <c r="A61" s="567" t="s">
        <v>833</v>
      </c>
      <c r="B61" s="594" t="s">
        <v>832</v>
      </c>
      <c r="C61" s="594"/>
      <c r="D61" s="594"/>
      <c r="E61" s="595"/>
    </row>
    <row r="62" spans="1:5" ht="92.25" customHeight="1" x14ac:dyDescent="0.25">
      <c r="A62" s="563"/>
      <c r="B62" s="558" t="s">
        <v>759</v>
      </c>
      <c r="C62" s="558"/>
      <c r="D62" s="558"/>
      <c r="E62" s="559"/>
    </row>
    <row r="63" spans="1:5" ht="79.5" customHeight="1" thickBot="1" x14ac:dyDescent="0.3">
      <c r="A63" s="568"/>
      <c r="B63" s="600" t="s">
        <v>834</v>
      </c>
      <c r="C63" s="600"/>
      <c r="D63" s="600"/>
      <c r="E63" s="601"/>
    </row>
    <row r="64" spans="1:5" ht="18" customHeight="1" x14ac:dyDescent="0.25">
      <c r="A64" s="560" t="s">
        <v>97</v>
      </c>
      <c r="B64" s="560"/>
      <c r="C64" s="560"/>
      <c r="D64" s="560"/>
      <c r="E64" s="560"/>
    </row>
    <row r="65" spans="2:5" ht="45.6" customHeight="1" x14ac:dyDescent="0.25">
      <c r="B65" s="557"/>
      <c r="C65" s="557"/>
      <c r="D65" s="557"/>
      <c r="E65" s="557"/>
    </row>
    <row r="66" spans="2:5" ht="45.6" customHeight="1" x14ac:dyDescent="0.25"/>
  </sheetData>
  <sheetProtection password="C36D" sheet="1" objects="1" scenarios="1"/>
  <mergeCells count="63">
    <mergeCell ref="C45:E45"/>
    <mergeCell ref="B59:E59"/>
    <mergeCell ref="B55:E55"/>
    <mergeCell ref="A61:A63"/>
    <mergeCell ref="B61:E61"/>
    <mergeCell ref="C53:E53"/>
    <mergeCell ref="A54:A58"/>
    <mergeCell ref="B54:E54"/>
    <mergeCell ref="B56:E56"/>
    <mergeCell ref="B57:E57"/>
    <mergeCell ref="C58:E58"/>
    <mergeCell ref="B60:E60"/>
    <mergeCell ref="B63:E63"/>
    <mergeCell ref="C46:E46"/>
    <mergeCell ref="B1:E1"/>
    <mergeCell ref="B2:E2"/>
    <mergeCell ref="A3:A17"/>
    <mergeCell ref="B3:C3"/>
    <mergeCell ref="B12:E12"/>
    <mergeCell ref="B13:E13"/>
    <mergeCell ref="B14:E14"/>
    <mergeCell ref="C15:E15"/>
    <mergeCell ref="C16:E16"/>
    <mergeCell ref="B17:E17"/>
    <mergeCell ref="B38:E38"/>
    <mergeCell ref="B39:E39"/>
    <mergeCell ref="B40:E40"/>
    <mergeCell ref="B41:E41"/>
    <mergeCell ref="A18:A24"/>
    <mergeCell ref="B18:E18"/>
    <mergeCell ref="B19:E19"/>
    <mergeCell ref="B20:E20"/>
    <mergeCell ref="B21:E21"/>
    <mergeCell ref="B22:E22"/>
    <mergeCell ref="B23:E23"/>
    <mergeCell ref="B24:E24"/>
    <mergeCell ref="B30:E30"/>
    <mergeCell ref="B31:E31"/>
    <mergeCell ref="B34:E34"/>
    <mergeCell ref="B35:E35"/>
    <mergeCell ref="B37:E37"/>
    <mergeCell ref="B25:E25"/>
    <mergeCell ref="B26:E26"/>
    <mergeCell ref="B27:E27"/>
    <mergeCell ref="B28:E28"/>
    <mergeCell ref="B29:E29"/>
    <mergeCell ref="B36:E36"/>
    <mergeCell ref="B65:E65"/>
    <mergeCell ref="B62:E62"/>
    <mergeCell ref="A64:E64"/>
    <mergeCell ref="B42:E42"/>
    <mergeCell ref="A43:A53"/>
    <mergeCell ref="B43:E43"/>
    <mergeCell ref="B44:E44"/>
    <mergeCell ref="C47:E47"/>
    <mergeCell ref="C48:E48"/>
    <mergeCell ref="C49:E49"/>
    <mergeCell ref="C50:E50"/>
    <mergeCell ref="C51:E51"/>
    <mergeCell ref="C52:E52"/>
    <mergeCell ref="A32:A42"/>
    <mergeCell ref="B32:E32"/>
    <mergeCell ref="B33:E33"/>
  </mergeCells>
  <hyperlinks>
    <hyperlink ref="C15" r:id="rId1" display="&gt;&gt;  FCT - concursoprojetos@fct.pt " xr:uid="{FE55D612-C69E-4630-8FA5-1D50AAE566DF}"/>
    <hyperlink ref="C16" r:id="rId2" display="&gt;&gt; FCiências.ID - nacionaisID@fciencias-id.pt" xr:uid="{44E0B636-0DD4-4F2F-BF4E-5FC75EC44595}"/>
    <hyperlink ref="E4" r:id="rId3" xr:uid="{E61ABAFC-65ED-4A7C-8279-2AB129B16E3C}"/>
    <hyperlink ref="D4" r:id="rId4" xr:uid="{C413562C-FC61-44A9-9AD6-F511F33C5230}"/>
    <hyperlink ref="D11" r:id="rId5" xr:uid="{1A18BEF1-820A-409A-8A39-402ADBC0A7AB}"/>
    <hyperlink ref="D6" r:id="rId6" xr:uid="{D588555C-4D80-40FE-9E55-F85A9F0B4807}"/>
    <hyperlink ref="D5" r:id="rId7" xr:uid="{3ADCB8B5-C737-480F-B324-4CEF8432F460}"/>
    <hyperlink ref="D7" r:id="rId8" xr:uid="{02D984C8-E610-4112-AB6E-E8BF2BEF2A25}"/>
    <hyperlink ref="D9" r:id="rId9" xr:uid="{8017A775-420A-4948-859F-FF3C38F5ECF9}"/>
    <hyperlink ref="E8" r:id="rId10" xr:uid="{C31FD345-0156-403D-8EFE-057A1BD4F7EE}"/>
    <hyperlink ref="E5" r:id="rId11" xr:uid="{A7311F7A-9D92-4066-862C-1CE1160B271A}"/>
    <hyperlink ref="E7" r:id="rId12" xr:uid="{04CD0FA0-05BF-462A-A0D2-79ECC68CFB22}"/>
    <hyperlink ref="E10" r:id="rId13" xr:uid="{663C28A7-EF26-46C0-AD8B-D9EF9FB11859}"/>
    <hyperlink ref="D10" r:id="rId14" xr:uid="{948F20CA-033E-4CA4-BAFC-A4C15680E541}"/>
    <hyperlink ref="E11" r:id="rId15" xr:uid="{9B421A38-2D12-4C25-ADE4-CBAEC13F9CB2}"/>
  </hyperlinks>
  <pageMargins left="0.25" right="0.25" top="0.75" bottom="0.75" header="0.3" footer="0.3"/>
  <pageSetup paperSize="9" scale="77" fitToHeight="0" orientation="portrait" r:id="rId16"/>
  <headerFooter>
    <oddFooter>&amp;R&amp;P</oddFooter>
  </headerFooter>
  <drawing r:id="rId1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45679-2866-4962-91DB-803084269E44}">
  <dimension ref="A1:AR48"/>
  <sheetViews>
    <sheetView topLeftCell="A2" zoomScale="130" zoomScaleNormal="130" workbookViewId="0">
      <selection activeCell="C7" sqref="C7"/>
    </sheetView>
  </sheetViews>
  <sheetFormatPr defaultColWidth="8.85546875" defaultRowHeight="15" x14ac:dyDescent="0.25"/>
  <cols>
    <col min="1" max="1" width="18.42578125" customWidth="1"/>
    <col min="7" max="8" width="15.85546875" style="110" hidden="1" customWidth="1"/>
    <col min="9" max="44" width="9.140625" style="110"/>
  </cols>
  <sheetData>
    <row r="1" spans="1:8" hidden="1" x14ac:dyDescent="0.25">
      <c r="A1">
        <v>1</v>
      </c>
      <c r="B1">
        <v>2</v>
      </c>
      <c r="C1">
        <v>3</v>
      </c>
      <c r="D1">
        <v>4</v>
      </c>
      <c r="E1">
        <v>5</v>
      </c>
      <c r="F1">
        <v>6</v>
      </c>
    </row>
    <row r="2" spans="1:8" x14ac:dyDescent="0.25">
      <c r="A2" s="693" t="s">
        <v>874</v>
      </c>
      <c r="B2" s="693"/>
      <c r="C2" s="693"/>
      <c r="D2" s="693"/>
      <c r="E2" s="693"/>
      <c r="F2" s="694"/>
      <c r="G2" s="696" t="s">
        <v>941</v>
      </c>
      <c r="H2" s="696"/>
    </row>
    <row r="3" spans="1:8" x14ac:dyDescent="0.25">
      <c r="A3" s="267" t="s">
        <v>78</v>
      </c>
      <c r="B3" s="268">
        <v>2025</v>
      </c>
      <c r="C3" s="268">
        <f>+B3+1</f>
        <v>2026</v>
      </c>
      <c r="D3" s="268">
        <f t="shared" ref="D3:F3" si="0">+C3+1</f>
        <v>2027</v>
      </c>
      <c r="E3" s="268">
        <f t="shared" si="0"/>
        <v>2028</v>
      </c>
      <c r="F3" s="485">
        <f t="shared" si="0"/>
        <v>2029</v>
      </c>
      <c r="G3" s="488" t="s">
        <v>939</v>
      </c>
      <c r="H3" s="488" t="s">
        <v>940</v>
      </c>
    </row>
    <row r="4" spans="1:8" x14ac:dyDescent="0.25">
      <c r="A4" s="18" t="s">
        <v>882</v>
      </c>
      <c r="B4" s="390">
        <v>651.12</v>
      </c>
      <c r="C4" s="19">
        <f t="shared" ref="C4:F7" si="1">+B4+60</f>
        <v>711.12</v>
      </c>
      <c r="D4" s="19">
        <f t="shared" si="1"/>
        <v>771.12</v>
      </c>
      <c r="E4" s="19">
        <f t="shared" si="1"/>
        <v>831.12</v>
      </c>
      <c r="F4" s="486">
        <f t="shared" si="1"/>
        <v>891.12</v>
      </c>
      <c r="G4" s="488">
        <v>3</v>
      </c>
      <c r="H4" s="489"/>
    </row>
    <row r="5" spans="1:8" x14ac:dyDescent="0.25">
      <c r="A5" s="18" t="s">
        <v>883</v>
      </c>
      <c r="B5" s="390">
        <v>1040.98</v>
      </c>
      <c r="C5" s="19">
        <f t="shared" si="1"/>
        <v>1100.98</v>
      </c>
      <c r="D5" s="19">
        <f t="shared" ref="D5:F7" si="2">+C5+60</f>
        <v>1160.98</v>
      </c>
      <c r="E5" s="19">
        <f t="shared" si="2"/>
        <v>1220.98</v>
      </c>
      <c r="F5" s="486">
        <f t="shared" si="2"/>
        <v>1280.98</v>
      </c>
      <c r="G5" s="488">
        <v>3</v>
      </c>
      <c r="H5" s="489"/>
    </row>
    <row r="6" spans="1:8" x14ac:dyDescent="0.25">
      <c r="A6" s="18" t="s">
        <v>884</v>
      </c>
      <c r="B6" s="390">
        <v>1309.6400000000001</v>
      </c>
      <c r="C6" s="19">
        <f t="shared" si="1"/>
        <v>1369.64</v>
      </c>
      <c r="D6" s="19">
        <f t="shared" si="2"/>
        <v>1429.64</v>
      </c>
      <c r="E6" s="19">
        <f t="shared" si="2"/>
        <v>1489.64</v>
      </c>
      <c r="F6" s="486">
        <f t="shared" si="2"/>
        <v>1549.64</v>
      </c>
      <c r="G6" s="488">
        <v>3</v>
      </c>
      <c r="H6" s="489"/>
    </row>
    <row r="7" spans="1:8" x14ac:dyDescent="0.25">
      <c r="A7" s="18" t="s">
        <v>885</v>
      </c>
      <c r="B7" s="390">
        <v>1851</v>
      </c>
      <c r="C7" s="19">
        <f t="shared" si="1"/>
        <v>1911</v>
      </c>
      <c r="D7" s="19">
        <f t="shared" si="2"/>
        <v>1971</v>
      </c>
      <c r="E7" s="19">
        <f t="shared" si="2"/>
        <v>2031</v>
      </c>
      <c r="F7" s="486">
        <f t="shared" si="2"/>
        <v>2091</v>
      </c>
      <c r="G7" s="488">
        <v>3</v>
      </c>
      <c r="H7" s="489"/>
    </row>
    <row r="8" spans="1:8" hidden="1" x14ac:dyDescent="0.25">
      <c r="B8" s="391"/>
      <c r="C8" s="391"/>
      <c r="D8" s="121"/>
      <c r="E8" s="121"/>
      <c r="F8" s="121"/>
      <c r="G8" s="489"/>
      <c r="H8" s="489"/>
    </row>
    <row r="9" spans="1:8" hidden="1" x14ac:dyDescent="0.25">
      <c r="G9" s="489"/>
      <c r="H9" s="489"/>
    </row>
    <row r="10" spans="1:8" x14ac:dyDescent="0.25">
      <c r="A10" s="18" t="s">
        <v>79</v>
      </c>
      <c r="B10" s="390">
        <v>154.66</v>
      </c>
      <c r="C10" s="19">
        <f t="shared" ref="C10:F10" si="3">+B10+9</f>
        <v>163.66</v>
      </c>
      <c r="D10" s="19">
        <f t="shared" si="3"/>
        <v>172.66</v>
      </c>
      <c r="E10" s="19">
        <f t="shared" si="3"/>
        <v>181.66</v>
      </c>
      <c r="F10" s="486">
        <f t="shared" si="3"/>
        <v>190.66</v>
      </c>
      <c r="G10" s="489"/>
      <c r="H10" s="489"/>
    </row>
    <row r="11" spans="1:8" x14ac:dyDescent="0.25">
      <c r="A11" s="18" t="s">
        <v>80</v>
      </c>
      <c r="B11" s="20">
        <v>105</v>
      </c>
      <c r="C11" s="20">
        <v>105</v>
      </c>
      <c r="D11" s="20">
        <v>105</v>
      </c>
      <c r="E11" s="20">
        <v>105</v>
      </c>
      <c r="F11" s="487">
        <v>105</v>
      </c>
      <c r="G11" s="489"/>
      <c r="H11" s="489"/>
    </row>
    <row r="12" spans="1:8" hidden="1" x14ac:dyDescent="0.25">
      <c r="A12">
        <v>1</v>
      </c>
      <c r="B12">
        <v>2</v>
      </c>
      <c r="C12">
        <v>3</v>
      </c>
      <c r="D12">
        <v>4</v>
      </c>
      <c r="E12">
        <v>5</v>
      </c>
      <c r="F12">
        <v>6</v>
      </c>
    </row>
    <row r="13" spans="1:8" hidden="1" x14ac:dyDescent="0.25"/>
    <row r="14" spans="1:8" hidden="1" x14ac:dyDescent="0.25"/>
    <row r="15" spans="1:8" hidden="1" x14ac:dyDescent="0.25">
      <c r="A15" t="s">
        <v>295</v>
      </c>
      <c r="B15">
        <v>12</v>
      </c>
    </row>
    <row r="16" spans="1:8" hidden="1" x14ac:dyDescent="0.25">
      <c r="A16" t="s">
        <v>296</v>
      </c>
      <c r="B16">
        <v>18</v>
      </c>
    </row>
    <row r="17" spans="1:6" hidden="1" x14ac:dyDescent="0.25">
      <c r="A17" t="s">
        <v>297</v>
      </c>
      <c r="B17">
        <v>18</v>
      </c>
    </row>
    <row r="18" spans="1:6" hidden="1" x14ac:dyDescent="0.25">
      <c r="A18" t="s">
        <v>150</v>
      </c>
      <c r="B18">
        <v>18</v>
      </c>
    </row>
    <row r="19" spans="1:6" hidden="1" x14ac:dyDescent="0.25">
      <c r="A19" t="s">
        <v>293</v>
      </c>
      <c r="B19">
        <v>12</v>
      </c>
    </row>
    <row r="21" spans="1:6" x14ac:dyDescent="0.25">
      <c r="A21" s="695" t="s">
        <v>875</v>
      </c>
      <c r="B21" s="695"/>
      <c r="C21" s="695"/>
      <c r="D21" s="695"/>
      <c r="E21" s="695"/>
      <c r="F21" s="695"/>
    </row>
    <row r="22" spans="1:6" x14ac:dyDescent="0.25">
      <c r="A22" s="110" t="s">
        <v>97</v>
      </c>
      <c r="B22" s="110"/>
      <c r="C22" s="110"/>
      <c r="D22" s="110"/>
      <c r="E22" s="110"/>
      <c r="F22" s="110"/>
    </row>
    <row r="23" spans="1:6" x14ac:dyDescent="0.25">
      <c r="A23" s="110"/>
      <c r="B23" s="110"/>
      <c r="C23" s="110"/>
      <c r="D23" s="110"/>
      <c r="E23" s="110"/>
      <c r="F23" s="110"/>
    </row>
    <row r="24" spans="1:6" x14ac:dyDescent="0.25">
      <c r="A24" s="110"/>
      <c r="B24" s="110"/>
      <c r="C24" s="110"/>
      <c r="D24" s="110"/>
      <c r="E24" s="110"/>
      <c r="F24" s="110"/>
    </row>
    <row r="25" spans="1:6" x14ac:dyDescent="0.25">
      <c r="A25" s="110"/>
      <c r="B25" s="110"/>
      <c r="C25" s="110"/>
      <c r="D25" s="110"/>
      <c r="E25" s="110"/>
      <c r="F25" s="110"/>
    </row>
    <row r="26" spans="1:6" x14ac:dyDescent="0.25">
      <c r="A26" s="110"/>
      <c r="B26" s="110"/>
      <c r="C26" s="110"/>
      <c r="D26" s="110"/>
      <c r="E26" s="110"/>
      <c r="F26" s="110"/>
    </row>
    <row r="27" spans="1:6" x14ac:dyDescent="0.25">
      <c r="A27" s="110"/>
      <c r="B27" s="110"/>
      <c r="C27" s="110"/>
      <c r="D27" s="110"/>
      <c r="E27" s="110"/>
      <c r="F27" s="110"/>
    </row>
    <row r="28" spans="1:6" x14ac:dyDescent="0.25">
      <c r="A28" s="110"/>
      <c r="B28" s="110"/>
      <c r="C28" s="110"/>
      <c r="D28" s="110"/>
      <c r="E28" s="110"/>
      <c r="F28" s="110"/>
    </row>
    <row r="29" spans="1:6" x14ac:dyDescent="0.25">
      <c r="A29" s="110"/>
      <c r="B29" s="110"/>
      <c r="C29" s="110"/>
      <c r="D29" s="110"/>
      <c r="E29" s="110"/>
      <c r="F29" s="110"/>
    </row>
    <row r="30" spans="1:6" x14ac:dyDescent="0.25">
      <c r="A30" s="110"/>
      <c r="B30" s="110"/>
      <c r="C30" s="110"/>
      <c r="D30" s="110"/>
      <c r="E30" s="110"/>
      <c r="F30" s="110"/>
    </row>
    <row r="31" spans="1:6" x14ac:dyDescent="0.25">
      <c r="A31" s="110"/>
      <c r="B31" s="110"/>
      <c r="C31" s="110"/>
      <c r="D31" s="110"/>
      <c r="E31" s="110"/>
      <c r="F31" s="110"/>
    </row>
    <row r="32" spans="1:6" x14ac:dyDescent="0.25">
      <c r="A32" s="110"/>
      <c r="B32" s="110"/>
      <c r="C32" s="110"/>
      <c r="D32" s="110"/>
      <c r="E32" s="110"/>
      <c r="F32" s="110"/>
    </row>
    <row r="33" spans="1:6" x14ac:dyDescent="0.25">
      <c r="A33" s="110"/>
      <c r="B33" s="110"/>
      <c r="C33" s="110"/>
      <c r="D33" s="110"/>
      <c r="E33" s="110"/>
      <c r="F33" s="110"/>
    </row>
    <row r="34" spans="1:6" x14ac:dyDescent="0.25">
      <c r="A34" s="110"/>
      <c r="B34" s="110"/>
      <c r="C34" s="110"/>
      <c r="D34" s="110"/>
      <c r="E34" s="110"/>
      <c r="F34" s="110"/>
    </row>
    <row r="35" spans="1:6" x14ac:dyDescent="0.25">
      <c r="A35" s="110"/>
      <c r="B35" s="110"/>
      <c r="C35" s="110"/>
      <c r="D35" s="110"/>
      <c r="E35" s="110"/>
      <c r="F35" s="110"/>
    </row>
    <row r="36" spans="1:6" x14ac:dyDescent="0.25">
      <c r="A36" s="110"/>
      <c r="B36" s="110"/>
      <c r="C36" s="110"/>
      <c r="D36" s="110"/>
      <c r="E36" s="110"/>
      <c r="F36" s="110"/>
    </row>
    <row r="37" spans="1:6" x14ac:dyDescent="0.25">
      <c r="A37" s="110"/>
      <c r="B37" s="110"/>
      <c r="C37" s="110"/>
      <c r="D37" s="110"/>
      <c r="E37" s="110"/>
      <c r="F37" s="110"/>
    </row>
    <row r="38" spans="1:6" x14ac:dyDescent="0.25">
      <c r="A38" s="110"/>
      <c r="B38" s="110"/>
      <c r="C38" s="110"/>
      <c r="D38" s="110"/>
      <c r="E38" s="110"/>
      <c r="F38" s="110"/>
    </row>
    <row r="39" spans="1:6" x14ac:dyDescent="0.25">
      <c r="A39" s="110"/>
      <c r="B39" s="110"/>
      <c r="C39" s="110"/>
      <c r="D39" s="110"/>
      <c r="E39" s="110"/>
      <c r="F39" s="110"/>
    </row>
    <row r="40" spans="1:6" x14ac:dyDescent="0.25">
      <c r="A40" s="110"/>
      <c r="B40" s="110"/>
      <c r="C40" s="110"/>
      <c r="D40" s="110"/>
      <c r="E40" s="110"/>
      <c r="F40" s="110"/>
    </row>
    <row r="41" spans="1:6" x14ac:dyDescent="0.25">
      <c r="A41" s="110"/>
      <c r="B41" s="110"/>
      <c r="C41" s="110"/>
      <c r="D41" s="110"/>
      <c r="E41" s="110"/>
      <c r="F41" s="110"/>
    </row>
    <row r="42" spans="1:6" x14ac:dyDescent="0.25">
      <c r="A42" s="110"/>
      <c r="B42" s="110"/>
      <c r="C42" s="110"/>
      <c r="D42" s="110"/>
      <c r="E42" s="110"/>
      <c r="F42" s="110"/>
    </row>
    <row r="43" spans="1:6" x14ac:dyDescent="0.25">
      <c r="A43" s="110"/>
      <c r="B43" s="110"/>
      <c r="C43" s="110"/>
      <c r="D43" s="110"/>
      <c r="E43" s="110"/>
      <c r="F43" s="110"/>
    </row>
    <row r="44" spans="1:6" x14ac:dyDescent="0.25">
      <c r="A44" s="110"/>
      <c r="B44" s="110"/>
      <c r="C44" s="110"/>
      <c r="D44" s="110"/>
      <c r="E44" s="110"/>
      <c r="F44" s="110"/>
    </row>
    <row r="45" spans="1:6" x14ac:dyDescent="0.25">
      <c r="A45" s="110"/>
      <c r="B45" s="110"/>
      <c r="C45" s="110"/>
      <c r="D45" s="110"/>
      <c r="E45" s="110"/>
      <c r="F45" s="110"/>
    </row>
    <row r="46" spans="1:6" x14ac:dyDescent="0.25">
      <c r="A46" s="110"/>
      <c r="B46" s="110"/>
      <c r="C46" s="110"/>
      <c r="D46" s="110"/>
      <c r="E46" s="110"/>
      <c r="F46" s="110"/>
    </row>
    <row r="47" spans="1:6" x14ac:dyDescent="0.25">
      <c r="A47" s="110"/>
      <c r="B47" s="110"/>
      <c r="C47" s="110"/>
      <c r="D47" s="110"/>
      <c r="E47" s="110"/>
      <c r="F47" s="110"/>
    </row>
    <row r="48" spans="1:6" x14ac:dyDescent="0.25">
      <c r="A48" s="110"/>
      <c r="B48" s="110"/>
      <c r="C48" s="110"/>
      <c r="D48" s="110"/>
      <c r="E48" s="110"/>
      <c r="F48" s="110"/>
    </row>
  </sheetData>
  <sheetProtection algorithmName="SHA-512" hashValue="j/RSeQmtA1EyEPXT/2Ljo5MHVsg0Vhov7mkhIbvmYrsSk5aWi5GD5fuGyodzdmNWjclQzW6S8PcomZNJTTfHfQ==" saltValue="P9oPLNoffQmuk5SYS8nOZA==" spinCount="100000" sheet="1" objects="1" scenarios="1"/>
  <sortState xmlns:xlrd2="http://schemas.microsoft.com/office/spreadsheetml/2017/richdata2" ref="A15:A38">
    <sortCondition ref="A15"/>
  </sortState>
  <mergeCells count="3">
    <mergeCell ref="A2:F2"/>
    <mergeCell ref="A21:F21"/>
    <mergeCell ref="G2:H2"/>
  </mergeCells>
  <dataValidations count="2">
    <dataValidation allowBlank="1" showInputMessage="1" showErrorMessage="1" promptTitle="SAP" prompt="Seguro de Acidentes Pessoais" sqref="A11" xr:uid="{EDD0B507-DBB5-4596-8B5B-74232D9AA1B5}"/>
    <dataValidation allowBlank="1" showInputMessage="1" showErrorMessage="1" promptTitle="SSV" prompt="Seguro Social Voluntário - Apenas para contratos de bolsa com duração igual ou superior a 6 meses." sqref="A10" xr:uid="{DAE1B016-FA9F-4698-A198-A9418EDD2E69}"/>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CC3E4-42D5-409E-826F-CB9C22FB6D74}">
  <dimension ref="A1:BY30"/>
  <sheetViews>
    <sheetView zoomScale="90" zoomScaleNormal="90" workbookViewId="0">
      <pane xSplit="3" ySplit="4" topLeftCell="X5" activePane="bottomRight" state="frozen"/>
      <selection pane="topRight" activeCell="D1" sqref="D1"/>
      <selection pane="bottomLeft" activeCell="A5" sqref="A5"/>
      <selection pane="bottomRight" activeCell="BY1" sqref="BV1:BY1048576"/>
    </sheetView>
  </sheetViews>
  <sheetFormatPr defaultColWidth="8.85546875" defaultRowHeight="15" x14ac:dyDescent="0.25"/>
  <cols>
    <col min="1" max="1" width="16.42578125" customWidth="1"/>
    <col min="2" max="2" width="21.42578125" customWidth="1"/>
    <col min="4" max="39" width="6.42578125" customWidth="1"/>
    <col min="40" max="41" width="7.140625" customWidth="1"/>
    <col min="42" max="51" width="6.42578125" customWidth="1"/>
    <col min="53" max="53" width="0" hidden="1" customWidth="1"/>
    <col min="54" max="73" width="7.42578125" hidden="1" customWidth="1"/>
  </cols>
  <sheetData>
    <row r="1" spans="1:77" x14ac:dyDescent="0.25">
      <c r="D1" s="698">
        <f ca="1">+D3</f>
        <v>2025</v>
      </c>
      <c r="E1" s="698"/>
      <c r="F1" s="698"/>
      <c r="G1" s="698"/>
      <c r="H1" s="698"/>
      <c r="I1" s="698"/>
      <c r="J1" s="698"/>
      <c r="K1" s="698"/>
      <c r="L1" s="698"/>
      <c r="M1" s="698"/>
      <c r="N1" s="698"/>
      <c r="O1" s="698"/>
      <c r="P1" s="698">
        <f ca="1">+D1+1</f>
        <v>2026</v>
      </c>
      <c r="Q1" s="698"/>
      <c r="R1" s="698"/>
      <c r="S1" s="698"/>
      <c r="T1" s="698"/>
      <c r="U1" s="698"/>
      <c r="V1" s="698"/>
      <c r="W1" s="698"/>
      <c r="X1" s="698"/>
      <c r="Y1" s="698"/>
      <c r="Z1" s="698"/>
      <c r="AA1" s="698"/>
      <c r="AB1" s="698">
        <f ca="1">+P1+1</f>
        <v>2027</v>
      </c>
      <c r="AC1" s="698"/>
      <c r="AD1" s="698"/>
      <c r="AE1" s="698"/>
      <c r="AF1" s="698"/>
      <c r="AG1" s="698"/>
      <c r="AH1" s="698"/>
      <c r="AI1" s="698"/>
      <c r="AJ1" s="698"/>
      <c r="AK1" s="698"/>
      <c r="AL1" s="698"/>
      <c r="AM1" s="698"/>
      <c r="AN1" s="698">
        <f ca="1">+AB1+1</f>
        <v>2028</v>
      </c>
      <c r="AO1" s="698"/>
      <c r="AP1" s="698"/>
      <c r="AQ1" s="698"/>
      <c r="AR1" s="698"/>
      <c r="AS1" s="698"/>
      <c r="AT1" s="698"/>
      <c r="AU1" s="698"/>
      <c r="AV1" s="698"/>
      <c r="AW1" s="698"/>
      <c r="AX1" s="698"/>
      <c r="AY1" s="698"/>
    </row>
    <row r="2" spans="1:77" x14ac:dyDescent="0.25">
      <c r="B2" s="212">
        <f ca="1">TODAY()</f>
        <v>46006</v>
      </c>
      <c r="D2" s="14">
        <f ca="1">HLOOKUP(D3,'4.2'!$A$3:$F$13,10,FALSE)</f>
        <v>2</v>
      </c>
      <c r="E2" s="14">
        <f ca="1">HLOOKUP(E3,'4.2'!$A$3:$F$13,10,FALSE)</f>
        <v>2</v>
      </c>
      <c r="F2" s="14">
        <f ca="1">HLOOKUP(F3,'4.2'!$A$3:$F$13,10,FALSE)</f>
        <v>2</v>
      </c>
      <c r="G2" s="14">
        <f ca="1">HLOOKUP(G3,'4.2'!$A$3:$F$13,10,FALSE)</f>
        <v>2</v>
      </c>
      <c r="H2" s="14">
        <f ca="1">HLOOKUP(H3,'4.2'!$A$3:$F$13,10,FALSE)</f>
        <v>2</v>
      </c>
      <c r="I2" s="14">
        <f ca="1">HLOOKUP(I3,'4.2'!$A$3:$F$13,10,FALSE)</f>
        <v>2</v>
      </c>
      <c r="J2" s="14">
        <f ca="1">HLOOKUP(J3,'4.2'!$A$3:$F$13,10,FALSE)</f>
        <v>2</v>
      </c>
      <c r="K2" s="14">
        <f ca="1">HLOOKUP(K3,'4.2'!$A$3:$F$13,10,FALSE)</f>
        <v>2</v>
      </c>
      <c r="L2" s="14">
        <f ca="1">HLOOKUP(L3,'4.2'!$A$3:$F$13,10,FALSE)</f>
        <v>2</v>
      </c>
      <c r="M2" s="14">
        <f ca="1">HLOOKUP(M3,'4.2'!$A$3:$F$13,10,FALSE)</f>
        <v>2</v>
      </c>
      <c r="N2" s="14">
        <f ca="1">HLOOKUP(N3,'4.2'!$A$3:$F$13,10,FALSE)</f>
        <v>2</v>
      </c>
      <c r="O2" s="14">
        <f ca="1">HLOOKUP(O3,'4.2'!$A$3:$F$13,10,FALSE)</f>
        <v>2</v>
      </c>
      <c r="P2" s="14">
        <f ca="1">HLOOKUP(P3,'4.2'!$A$3:$F$13,10,FALSE)</f>
        <v>3</v>
      </c>
      <c r="Q2" s="14">
        <f ca="1">HLOOKUP(Q3,'4.2'!$A$3:$F$13,10,FALSE)</f>
        <v>3</v>
      </c>
      <c r="R2" s="14">
        <f ca="1">HLOOKUP(R3,'4.2'!$A$3:$F$13,10,FALSE)</f>
        <v>3</v>
      </c>
      <c r="S2" s="14">
        <f ca="1">HLOOKUP(S3,'4.2'!$A$3:$F$13,10,FALSE)</f>
        <v>3</v>
      </c>
      <c r="T2" s="14">
        <f ca="1">HLOOKUP(T3,'4.2'!$A$3:$F$13,10,FALSE)</f>
        <v>3</v>
      </c>
      <c r="U2" s="14">
        <f ca="1">HLOOKUP(U3,'4.2'!$A$3:$F$13,10,FALSE)</f>
        <v>3</v>
      </c>
      <c r="V2" s="14">
        <f ca="1">HLOOKUP(V3,'4.2'!$A$3:$F$13,10,FALSE)</f>
        <v>3</v>
      </c>
      <c r="W2" s="14">
        <f ca="1">HLOOKUP(W3,'4.2'!$A$3:$F$13,10,FALSE)</f>
        <v>3</v>
      </c>
      <c r="X2" s="14">
        <f ca="1">HLOOKUP(X3,'4.2'!$A$3:$F$13,10,FALSE)</f>
        <v>3</v>
      </c>
      <c r="Y2" s="14">
        <f ca="1">HLOOKUP(Y3,'4.2'!$A$3:$F$13,10,FALSE)</f>
        <v>3</v>
      </c>
      <c r="Z2" s="14">
        <f ca="1">HLOOKUP(Z3,'4.2'!$A$3:$F$13,10,FALSE)</f>
        <v>3</v>
      </c>
      <c r="AA2" s="14">
        <f ca="1">HLOOKUP(AA3,'4.2'!$A$3:$F$13,10,FALSE)</f>
        <v>3</v>
      </c>
      <c r="AB2" s="14">
        <f ca="1">HLOOKUP(AB3,'4.2'!$A$3:$F$13,10,FALSE)</f>
        <v>4</v>
      </c>
      <c r="AC2" s="14">
        <f ca="1">HLOOKUP(AC3,'4.2'!$A$3:$F$13,10,FALSE)</f>
        <v>4</v>
      </c>
      <c r="AD2" s="14">
        <f ca="1">HLOOKUP(AD3,'4.2'!$A$3:$F$13,10,FALSE)</f>
        <v>4</v>
      </c>
      <c r="AE2" s="14">
        <f ca="1">HLOOKUP(AE3,'4.2'!$A$3:$F$13,10,FALSE)</f>
        <v>4</v>
      </c>
      <c r="AF2" s="14">
        <f ca="1">HLOOKUP(AF3,'4.2'!$A$3:$F$13,10,FALSE)</f>
        <v>4</v>
      </c>
      <c r="AG2" s="14">
        <f ca="1">HLOOKUP(AG3,'4.2'!$A$3:$F$13,10,FALSE)</f>
        <v>4</v>
      </c>
      <c r="AH2" s="14">
        <f ca="1">HLOOKUP(AH3,'4.2'!$A$3:$F$13,10,FALSE)</f>
        <v>4</v>
      </c>
      <c r="AI2" s="14">
        <f ca="1">HLOOKUP(AI3,'4.2'!$A$3:$F$13,10,FALSE)</f>
        <v>4</v>
      </c>
      <c r="AJ2" s="14">
        <f ca="1">HLOOKUP(AJ3,'4.2'!$A$3:$F$13,10,FALSE)</f>
        <v>4</v>
      </c>
      <c r="AK2" s="14">
        <f ca="1">HLOOKUP(AK3,'4.2'!$A$3:$F$13,10,FALSE)</f>
        <v>4</v>
      </c>
      <c r="AL2" s="14">
        <f ca="1">HLOOKUP(AL3,'4.2'!$A$3:$F$13,10,FALSE)</f>
        <v>4</v>
      </c>
      <c r="AM2" s="14">
        <f ca="1">HLOOKUP(AM3,'4.2'!$A$3:$F$13,10,FALSE)</f>
        <v>4</v>
      </c>
      <c r="AN2" s="14">
        <f ca="1">HLOOKUP(AN3,'4.2'!$A$3:$F$13,10,FALSE)</f>
        <v>5</v>
      </c>
      <c r="AO2" s="14">
        <f ca="1">HLOOKUP(AO3,'4.2'!$A$3:$F$13,10,FALSE)</f>
        <v>5</v>
      </c>
      <c r="AP2" s="14">
        <f ca="1">HLOOKUP(AP3,'4.2'!$A$3:$F$13,10,FALSE)</f>
        <v>5</v>
      </c>
      <c r="AQ2" s="14">
        <f ca="1">HLOOKUP(AQ3,'4.2'!$A$3:$F$13,10,FALSE)</f>
        <v>5</v>
      </c>
      <c r="AR2" s="14">
        <f ca="1">HLOOKUP(AR3,'4.2'!$A$3:$F$13,10,FALSE)</f>
        <v>5</v>
      </c>
      <c r="AS2" s="14">
        <f ca="1">HLOOKUP(AS3,'4.2'!$A$3:$F$13,10,FALSE)</f>
        <v>5</v>
      </c>
      <c r="AT2" s="14">
        <f ca="1">HLOOKUP(AT3,'4.2'!$A$3:$F$13,10,FALSE)</f>
        <v>5</v>
      </c>
      <c r="AU2" s="14">
        <f ca="1">HLOOKUP(AU3,'4.2'!$A$3:$F$13,10,FALSE)</f>
        <v>5</v>
      </c>
      <c r="AV2" s="14">
        <f ca="1">HLOOKUP(AV3,'4.2'!$A$3:$F$13,10,FALSE)</f>
        <v>5</v>
      </c>
      <c r="AW2" s="14">
        <f ca="1">HLOOKUP(AW3,'4.2'!$A$3:$F$13,10,FALSE)</f>
        <v>5</v>
      </c>
      <c r="AX2" s="14">
        <f ca="1">HLOOKUP(AX3,'4.2'!$A$3:$F$13,10,FALSE)</f>
        <v>5</v>
      </c>
      <c r="AY2" s="14">
        <f ca="1">HLOOKUP(AY3,'4.2'!$A$3:$F$13,10,FALSE)</f>
        <v>5</v>
      </c>
    </row>
    <row r="3" spans="1:77" x14ac:dyDescent="0.25">
      <c r="D3" s="13">
        <f ca="1">+'3.Tasks'!J1</f>
        <v>2025</v>
      </c>
      <c r="E3" s="13">
        <f ca="1">+D3</f>
        <v>2025</v>
      </c>
      <c r="F3" s="13">
        <f t="shared" ref="F3:N3" ca="1" si="0">+E3</f>
        <v>2025</v>
      </c>
      <c r="G3" s="13">
        <f t="shared" ca="1" si="0"/>
        <v>2025</v>
      </c>
      <c r="H3" s="13">
        <f t="shared" ca="1" si="0"/>
        <v>2025</v>
      </c>
      <c r="I3" s="13">
        <f t="shared" ca="1" si="0"/>
        <v>2025</v>
      </c>
      <c r="J3" s="13">
        <f t="shared" ca="1" si="0"/>
        <v>2025</v>
      </c>
      <c r="K3" s="13">
        <f t="shared" ca="1" si="0"/>
        <v>2025</v>
      </c>
      <c r="L3" s="13">
        <f t="shared" ca="1" si="0"/>
        <v>2025</v>
      </c>
      <c r="M3" s="13">
        <f t="shared" ca="1" si="0"/>
        <v>2025</v>
      </c>
      <c r="N3" s="13">
        <f t="shared" ca="1" si="0"/>
        <v>2025</v>
      </c>
      <c r="O3" s="13">
        <f ca="1">+N3</f>
        <v>2025</v>
      </c>
      <c r="P3" s="13">
        <f ca="1">+P1</f>
        <v>2026</v>
      </c>
      <c r="Q3" s="13">
        <f ca="1">+P3</f>
        <v>2026</v>
      </c>
      <c r="R3" s="13">
        <f t="shared" ref="R3:AA3" ca="1" si="1">+Q3</f>
        <v>2026</v>
      </c>
      <c r="S3" s="13">
        <f t="shared" ca="1" si="1"/>
        <v>2026</v>
      </c>
      <c r="T3" s="13">
        <f t="shared" ca="1" si="1"/>
        <v>2026</v>
      </c>
      <c r="U3" s="13">
        <f t="shared" ca="1" si="1"/>
        <v>2026</v>
      </c>
      <c r="V3" s="13">
        <f t="shared" ca="1" si="1"/>
        <v>2026</v>
      </c>
      <c r="W3" s="13">
        <f t="shared" ca="1" si="1"/>
        <v>2026</v>
      </c>
      <c r="X3" s="13">
        <f t="shared" ca="1" si="1"/>
        <v>2026</v>
      </c>
      <c r="Y3" s="13">
        <f t="shared" ca="1" si="1"/>
        <v>2026</v>
      </c>
      <c r="Z3" s="13">
        <f t="shared" ca="1" si="1"/>
        <v>2026</v>
      </c>
      <c r="AA3" s="13">
        <f t="shared" ca="1" si="1"/>
        <v>2026</v>
      </c>
      <c r="AB3" s="13">
        <f ca="1">+AB1</f>
        <v>2027</v>
      </c>
      <c r="AC3" s="13">
        <f ca="1">+AB3</f>
        <v>2027</v>
      </c>
      <c r="AD3" s="13">
        <f t="shared" ref="AD3:AM3" ca="1" si="2">+AC3</f>
        <v>2027</v>
      </c>
      <c r="AE3" s="13">
        <f t="shared" ca="1" si="2"/>
        <v>2027</v>
      </c>
      <c r="AF3" s="13">
        <f t="shared" ca="1" si="2"/>
        <v>2027</v>
      </c>
      <c r="AG3" s="13">
        <f t="shared" ca="1" si="2"/>
        <v>2027</v>
      </c>
      <c r="AH3" s="13">
        <f t="shared" ca="1" si="2"/>
        <v>2027</v>
      </c>
      <c r="AI3" s="13">
        <f t="shared" ca="1" si="2"/>
        <v>2027</v>
      </c>
      <c r="AJ3" s="13">
        <f t="shared" ca="1" si="2"/>
        <v>2027</v>
      </c>
      <c r="AK3" s="13">
        <f t="shared" ca="1" si="2"/>
        <v>2027</v>
      </c>
      <c r="AL3" s="13">
        <f t="shared" ca="1" si="2"/>
        <v>2027</v>
      </c>
      <c r="AM3" s="13">
        <f t="shared" ca="1" si="2"/>
        <v>2027</v>
      </c>
      <c r="AN3" s="13">
        <f ca="1">+$AN1</f>
        <v>2028</v>
      </c>
      <c r="AO3" s="13">
        <f t="shared" ref="AO3:AY3" ca="1" si="3">+$AN1</f>
        <v>2028</v>
      </c>
      <c r="AP3" s="13">
        <f t="shared" ca="1" si="3"/>
        <v>2028</v>
      </c>
      <c r="AQ3" s="13">
        <f t="shared" ca="1" si="3"/>
        <v>2028</v>
      </c>
      <c r="AR3" s="13">
        <f t="shared" ca="1" si="3"/>
        <v>2028</v>
      </c>
      <c r="AS3" s="13">
        <f t="shared" ca="1" si="3"/>
        <v>2028</v>
      </c>
      <c r="AT3" s="13">
        <f t="shared" ca="1" si="3"/>
        <v>2028</v>
      </c>
      <c r="AU3" s="13">
        <f t="shared" ca="1" si="3"/>
        <v>2028</v>
      </c>
      <c r="AV3" s="13">
        <f t="shared" ca="1" si="3"/>
        <v>2028</v>
      </c>
      <c r="AW3" s="13">
        <f t="shared" ca="1" si="3"/>
        <v>2028</v>
      </c>
      <c r="AX3" s="13">
        <f t="shared" ca="1" si="3"/>
        <v>2028</v>
      </c>
      <c r="AY3" s="13">
        <f t="shared" ca="1" si="3"/>
        <v>2028</v>
      </c>
      <c r="BB3" s="697" t="s">
        <v>85</v>
      </c>
      <c r="BC3" s="697"/>
      <c r="BD3" s="697"/>
      <c r="BE3" s="697"/>
      <c r="BF3" s="697"/>
      <c r="BG3" s="697"/>
      <c r="BH3" s="697"/>
      <c r="BI3" s="697"/>
      <c r="BJ3" s="697"/>
      <c r="BK3" s="697"/>
      <c r="BL3" s="697"/>
      <c r="BM3" s="697"/>
      <c r="BN3" s="697"/>
      <c r="BO3" s="697"/>
      <c r="BP3" s="697"/>
      <c r="BQ3" s="697"/>
      <c r="BR3" s="697"/>
      <c r="BS3" s="697"/>
      <c r="BT3" s="697"/>
      <c r="BU3" s="697"/>
      <c r="BV3">
        <f ca="1">+D3</f>
        <v>2025</v>
      </c>
      <c r="BW3">
        <f ca="1">+P3</f>
        <v>2026</v>
      </c>
      <c r="BX3">
        <f ca="1">+AB3</f>
        <v>2027</v>
      </c>
      <c r="BY3">
        <f ca="1">+AN3</f>
        <v>2028</v>
      </c>
    </row>
    <row r="4" spans="1:77" x14ac:dyDescent="0.25">
      <c r="D4" s="13" t="s">
        <v>2</v>
      </c>
      <c r="E4" s="13" t="s">
        <v>3</v>
      </c>
      <c r="F4" s="13" t="s">
        <v>4</v>
      </c>
      <c r="G4" s="13" t="s">
        <v>5</v>
      </c>
      <c r="H4" s="13" t="s">
        <v>4</v>
      </c>
      <c r="I4" s="13" t="s">
        <v>2</v>
      </c>
      <c r="J4" s="13" t="s">
        <v>2</v>
      </c>
      <c r="K4" s="13" t="s">
        <v>5</v>
      </c>
      <c r="L4" s="13" t="s">
        <v>6</v>
      </c>
      <c r="M4" s="13" t="s">
        <v>7</v>
      </c>
      <c r="N4" s="13" t="s">
        <v>8</v>
      </c>
      <c r="O4" s="13" t="s">
        <v>9</v>
      </c>
      <c r="P4" s="13" t="s">
        <v>2</v>
      </c>
      <c r="Q4" s="13" t="s">
        <v>3</v>
      </c>
      <c r="R4" s="13" t="s">
        <v>4</v>
      </c>
      <c r="S4" s="13" t="s">
        <v>5</v>
      </c>
      <c r="T4" s="13" t="s">
        <v>4</v>
      </c>
      <c r="U4" s="13" t="s">
        <v>2</v>
      </c>
      <c r="V4" s="13" t="s">
        <v>2</v>
      </c>
      <c r="W4" s="13" t="s">
        <v>5</v>
      </c>
      <c r="X4" s="13" t="s">
        <v>6</v>
      </c>
      <c r="Y4" s="13" t="s">
        <v>7</v>
      </c>
      <c r="Z4" s="13" t="s">
        <v>8</v>
      </c>
      <c r="AA4" s="13" t="s">
        <v>9</v>
      </c>
      <c r="AB4" s="13" t="s">
        <v>2</v>
      </c>
      <c r="AC4" s="13" t="s">
        <v>3</v>
      </c>
      <c r="AD4" s="13" t="s">
        <v>4</v>
      </c>
      <c r="AE4" s="13" t="s">
        <v>5</v>
      </c>
      <c r="AF4" s="13" t="s">
        <v>4</v>
      </c>
      <c r="AG4" s="13" t="s">
        <v>2</v>
      </c>
      <c r="AH4" s="13" t="s">
        <v>2</v>
      </c>
      <c r="AI4" s="13" t="s">
        <v>5</v>
      </c>
      <c r="AJ4" s="13" t="s">
        <v>6</v>
      </c>
      <c r="AK4" s="13" t="s">
        <v>7</v>
      </c>
      <c r="AL4" s="13" t="s">
        <v>8</v>
      </c>
      <c r="AM4" s="13" t="s">
        <v>9</v>
      </c>
      <c r="AN4" s="13" t="s">
        <v>2</v>
      </c>
      <c r="AO4" s="13" t="s">
        <v>3</v>
      </c>
      <c r="AP4" s="13" t="s">
        <v>4</v>
      </c>
      <c r="AQ4" s="13" t="s">
        <v>5</v>
      </c>
      <c r="AR4" s="13" t="s">
        <v>4</v>
      </c>
      <c r="AS4" s="13" t="s">
        <v>2</v>
      </c>
      <c r="AT4" s="13" t="s">
        <v>2</v>
      </c>
      <c r="AU4" s="13" t="s">
        <v>5</v>
      </c>
      <c r="AV4" s="13" t="s">
        <v>6</v>
      </c>
      <c r="AW4" s="13" t="s">
        <v>7</v>
      </c>
      <c r="AX4" s="13" t="s">
        <v>8</v>
      </c>
      <c r="AY4" s="13" t="s">
        <v>9</v>
      </c>
      <c r="BB4" s="12" t="s">
        <v>18</v>
      </c>
      <c r="BC4" s="12" t="s">
        <v>19</v>
      </c>
      <c r="BD4" s="12" t="s">
        <v>20</v>
      </c>
      <c r="BE4" s="12" t="s">
        <v>21</v>
      </c>
      <c r="BF4" s="12" t="s">
        <v>22</v>
      </c>
      <c r="BG4" s="12" t="s">
        <v>23</v>
      </c>
      <c r="BH4" s="12" t="s">
        <v>24</v>
      </c>
      <c r="BI4" s="12" t="s">
        <v>25</v>
      </c>
      <c r="BJ4" s="12" t="s">
        <v>26</v>
      </c>
      <c r="BK4" s="12" t="s">
        <v>27</v>
      </c>
      <c r="BL4" s="12" t="s">
        <v>28</v>
      </c>
      <c r="BM4" s="12" t="s">
        <v>29</v>
      </c>
      <c r="BN4" s="12" t="s">
        <v>30</v>
      </c>
      <c r="BO4" s="12" t="s">
        <v>31</v>
      </c>
      <c r="BP4" s="12" t="s">
        <v>32</v>
      </c>
      <c r="BQ4" s="12" t="s">
        <v>33</v>
      </c>
      <c r="BR4" s="12" t="s">
        <v>34</v>
      </c>
      <c r="BS4" s="12" t="s">
        <v>35</v>
      </c>
      <c r="BT4" s="12" t="s">
        <v>36</v>
      </c>
      <c r="BU4" s="12" t="s">
        <v>37</v>
      </c>
    </row>
    <row r="5" spans="1:77" s="23" customFormat="1" x14ac:dyDescent="0.25">
      <c r="A5" s="23">
        <f>+'4.Team'!C43</f>
        <v>0</v>
      </c>
      <c r="B5" s="15" t="s">
        <v>13</v>
      </c>
      <c r="C5" s="23" t="s">
        <v>1</v>
      </c>
      <c r="D5" s="24">
        <f ca="1">+'4.Team'!J43</f>
        <v>0</v>
      </c>
      <c r="E5" s="24">
        <f ca="1">+'4.Team'!K43</f>
        <v>0</v>
      </c>
      <c r="F5" s="24" t="e">
        <f ca="1">+'4.Team'!L43</f>
        <v>#N/A</v>
      </c>
      <c r="G5" s="24" t="e">
        <f ca="1">+'4.Team'!M43</f>
        <v>#N/A</v>
      </c>
      <c r="H5" s="24" t="e">
        <f ca="1">+'4.Team'!N43</f>
        <v>#N/A</v>
      </c>
      <c r="I5" s="24" t="e">
        <f ca="1">+'4.Team'!O43</f>
        <v>#N/A</v>
      </c>
      <c r="J5" s="24" t="e">
        <f ca="1">+'4.Team'!P43</f>
        <v>#N/A</v>
      </c>
      <c r="K5" s="24" t="e">
        <f ca="1">+'4.Team'!Q43</f>
        <v>#N/A</v>
      </c>
      <c r="L5" s="24" t="e">
        <f ca="1">+'4.Team'!R43</f>
        <v>#N/A</v>
      </c>
      <c r="M5" s="24" t="e">
        <f ca="1">+'4.Team'!S43</f>
        <v>#N/A</v>
      </c>
      <c r="N5" s="24" t="e">
        <f ca="1">+'4.Team'!T43</f>
        <v>#N/A</v>
      </c>
      <c r="O5" s="24" t="e">
        <f ca="1">+'4.Team'!U43</f>
        <v>#N/A</v>
      </c>
      <c r="P5" s="24" t="e">
        <f ca="1">+'4.Team'!V43</f>
        <v>#N/A</v>
      </c>
      <c r="Q5" s="24" t="e">
        <f ca="1">+'4.Team'!W43</f>
        <v>#N/A</v>
      </c>
      <c r="R5" s="24" t="e">
        <f ca="1">+'4.Team'!X43</f>
        <v>#N/A</v>
      </c>
      <c r="S5" s="24" t="e">
        <f ca="1">+'4.Team'!Y43</f>
        <v>#N/A</v>
      </c>
      <c r="T5" s="24" t="e">
        <f ca="1">+'4.Team'!Z43</f>
        <v>#N/A</v>
      </c>
      <c r="U5" s="24" t="e">
        <f ca="1">+'4.Team'!AA43</f>
        <v>#N/A</v>
      </c>
      <c r="V5" s="24" t="e">
        <f ca="1">+'4.Team'!AB43</f>
        <v>#N/A</v>
      </c>
      <c r="W5" s="24" t="e">
        <f ca="1">+'4.Team'!AC43</f>
        <v>#N/A</v>
      </c>
      <c r="X5" s="24" t="e">
        <f ca="1">+'4.Team'!AD43</f>
        <v>#N/A</v>
      </c>
      <c r="Y5" s="24" t="e">
        <f ca="1">+'4.Team'!AE43</f>
        <v>#N/A</v>
      </c>
      <c r="Z5" s="24" t="e">
        <f ca="1">+'4.Team'!AF43</f>
        <v>#N/A</v>
      </c>
      <c r="AA5" s="24" t="e">
        <f ca="1">+'4.Team'!AG43</f>
        <v>#N/A</v>
      </c>
      <c r="AB5" s="24" t="e">
        <f ca="1">+'4.Team'!AH43</f>
        <v>#N/A</v>
      </c>
      <c r="AC5" s="24" t="e">
        <f ca="1">+'4.Team'!AI43</f>
        <v>#N/A</v>
      </c>
      <c r="AD5" s="24" t="e">
        <f ca="1">+'4.Team'!AJ43</f>
        <v>#N/A</v>
      </c>
      <c r="AE5" s="24" t="e">
        <f ca="1">+'4.Team'!AK43</f>
        <v>#N/A</v>
      </c>
      <c r="AF5" s="24" t="e">
        <f ca="1">+'4.Team'!AL43</f>
        <v>#N/A</v>
      </c>
      <c r="AG5" s="24" t="e">
        <f ca="1">+'4.Team'!AM43</f>
        <v>#N/A</v>
      </c>
      <c r="AH5" s="24" t="e">
        <f ca="1">+'4.Team'!AN43</f>
        <v>#N/A</v>
      </c>
      <c r="AI5" s="24" t="e">
        <f ca="1">+'4.Team'!AO43</f>
        <v>#N/A</v>
      </c>
      <c r="AJ5" s="24" t="e">
        <f ca="1">+'4.Team'!AP43</f>
        <v>#N/A</v>
      </c>
      <c r="AK5" s="24" t="e">
        <f ca="1">+'4.Team'!AQ43</f>
        <v>#N/A</v>
      </c>
      <c r="AL5" s="24" t="e">
        <f ca="1">+'4.Team'!AR43</f>
        <v>#N/A</v>
      </c>
      <c r="AM5" s="24" t="e">
        <f ca="1">+'4.Team'!AS43</f>
        <v>#N/A</v>
      </c>
      <c r="AN5" s="24" t="e">
        <f ca="1">+'4.Team'!AT43</f>
        <v>#N/A</v>
      </c>
      <c r="AO5" s="24" t="e">
        <f ca="1">+'4.Team'!AU43</f>
        <v>#N/A</v>
      </c>
      <c r="AP5" s="24" t="e">
        <f ca="1">+'4.Team'!AV43</f>
        <v>#N/A</v>
      </c>
      <c r="AQ5" s="24" t="e">
        <f ca="1">+'4.Team'!AW43</f>
        <v>#N/A</v>
      </c>
      <c r="AR5" s="24" t="e">
        <f ca="1">+'4.Team'!AX43</f>
        <v>#N/A</v>
      </c>
      <c r="AS5" s="24" t="e">
        <f ca="1">+'4.Team'!AY43</f>
        <v>#N/A</v>
      </c>
      <c r="AT5" s="24" t="e">
        <f ca="1">+'4.Team'!AZ43</f>
        <v>#N/A</v>
      </c>
      <c r="AU5" s="24" t="e">
        <f ca="1">+'4.Team'!BA43</f>
        <v>#N/A</v>
      </c>
      <c r="AV5" s="24" t="e">
        <f ca="1">+'4.Team'!BB43</f>
        <v>#N/A</v>
      </c>
      <c r="AW5" s="24" t="e">
        <f ca="1">+'4.Team'!BC43</f>
        <v>#N/A</v>
      </c>
      <c r="AX5" s="24" t="e">
        <f ca="1">+'4.Team'!BD43</f>
        <v>#N/A</v>
      </c>
      <c r="AY5" s="24" t="e">
        <f ca="1">+'4.Team'!BE43</f>
        <v>#N/A</v>
      </c>
      <c r="AZ5" s="23" t="e">
        <f ca="1">SUM(D5:AY5)</f>
        <v>#N/A</v>
      </c>
      <c r="BA5" s="23">
        <f>+'4.Team'!I43</f>
        <v>0</v>
      </c>
      <c r="BB5" s="25">
        <f>+'4.Team'!BF43</f>
        <v>0</v>
      </c>
      <c r="BC5" s="25">
        <f>+'4.Team'!BG43</f>
        <v>0</v>
      </c>
      <c r="BD5" s="25">
        <f>+'4.Team'!BH43</f>
        <v>0</v>
      </c>
      <c r="BE5" s="25">
        <f>+'4.Team'!BI43</f>
        <v>0</v>
      </c>
      <c r="BF5" s="25">
        <f>+'4.Team'!BJ43</f>
        <v>0</v>
      </c>
      <c r="BG5" s="25">
        <f>+'4.Team'!BK43</f>
        <v>0</v>
      </c>
      <c r="BH5" s="25">
        <f>+'4.Team'!BL43</f>
        <v>0</v>
      </c>
      <c r="BI5" s="25">
        <f>+'4.Team'!BM43</f>
        <v>0</v>
      </c>
      <c r="BJ5" s="25">
        <f>+'4.Team'!BN43</f>
        <v>0</v>
      </c>
      <c r="BK5" s="25">
        <f>+'4.Team'!BO43</f>
        <v>0</v>
      </c>
      <c r="BL5" s="25">
        <f>+'4.Team'!BP43</f>
        <v>0</v>
      </c>
      <c r="BM5" s="25">
        <f>+'4.Team'!BQ43</f>
        <v>0</v>
      </c>
      <c r="BN5" s="25">
        <f>+'4.Team'!BR43</f>
        <v>0</v>
      </c>
      <c r="BO5" s="25">
        <f>+'4.Team'!BS43</f>
        <v>0</v>
      </c>
      <c r="BP5" s="25">
        <f>+'4.Team'!BT43</f>
        <v>0</v>
      </c>
      <c r="BQ5" s="25">
        <f>+'4.Team'!BU43</f>
        <v>0</v>
      </c>
      <c r="BR5" s="25">
        <f>+'4.Team'!BV43</f>
        <v>0</v>
      </c>
      <c r="BS5" s="25">
        <f>+'4.Team'!BW43</f>
        <v>0</v>
      </c>
      <c r="BT5" s="25">
        <f>+'4.Team'!BX43</f>
        <v>0</v>
      </c>
      <c r="BU5" s="25">
        <f>+'4.Team'!BY43</f>
        <v>0</v>
      </c>
    </row>
    <row r="6" spans="1:77" x14ac:dyDescent="0.25">
      <c r="A6">
        <f>+A5</f>
        <v>0</v>
      </c>
      <c r="B6" s="3" t="s">
        <v>13</v>
      </c>
      <c r="C6" t="s">
        <v>81</v>
      </c>
      <c r="D6" s="22" t="e">
        <f ca="1">VLOOKUP($A6,'4.2'!$A$4:$F$7,D$2,FALSE)*D5</f>
        <v>#N/A</v>
      </c>
      <c r="E6" s="22" t="e">
        <f ca="1">VLOOKUP($A6,'4.2'!$A$4:$F$7,E$2,FALSE)*E5</f>
        <v>#N/A</v>
      </c>
      <c r="F6" s="22" t="e">
        <f ca="1">VLOOKUP($A6,'4.2'!$A$4:$F$7,F$2,FALSE)*F5</f>
        <v>#N/A</v>
      </c>
      <c r="G6" s="22" t="e">
        <f ca="1">VLOOKUP($A6,'4.2'!$A$4:$F$7,G$2,FALSE)*G5</f>
        <v>#N/A</v>
      </c>
      <c r="H6" s="22" t="e">
        <f ca="1">VLOOKUP($A6,'4.2'!$A$4:$F$7,H$2,FALSE)*H5</f>
        <v>#N/A</v>
      </c>
      <c r="I6" s="22" t="e">
        <f ca="1">VLOOKUP($A6,'4.2'!$A$4:$F$7,I$2,FALSE)*I5</f>
        <v>#N/A</v>
      </c>
      <c r="J6" s="22" t="e">
        <f ca="1">VLOOKUP($A6,'4.2'!$A$4:$F$7,J$2,FALSE)*J5</f>
        <v>#N/A</v>
      </c>
      <c r="K6" s="22" t="e">
        <f ca="1">VLOOKUP($A6,'4.2'!$A$4:$F$7,K$2,FALSE)*K5</f>
        <v>#N/A</v>
      </c>
      <c r="L6" s="22" t="e">
        <f ca="1">VLOOKUP($A6,'4.2'!$A$4:$F$7,L$2,FALSE)*L5</f>
        <v>#N/A</v>
      </c>
      <c r="M6" s="22" t="e">
        <f ca="1">VLOOKUP($A6,'4.2'!$A$4:$F$7,M$2,FALSE)*M5</f>
        <v>#N/A</v>
      </c>
      <c r="N6" s="22" t="e">
        <f ca="1">VLOOKUP($A6,'4.2'!$A$4:$F$7,N$2,FALSE)*N5</f>
        <v>#N/A</v>
      </c>
      <c r="O6" s="22" t="e">
        <f ca="1">VLOOKUP($A6,'4.2'!$A$4:$F$7,O$2,FALSE)*O5</f>
        <v>#N/A</v>
      </c>
      <c r="P6" s="22" t="e">
        <f ca="1">VLOOKUP($A6,'4.2'!$A$4:$F$7,P$2,FALSE)*P5</f>
        <v>#N/A</v>
      </c>
      <c r="Q6" s="22" t="e">
        <f ca="1">VLOOKUP($A6,'4.2'!$A$4:$F$7,Q$2,FALSE)*Q5</f>
        <v>#N/A</v>
      </c>
      <c r="R6" s="22" t="e">
        <f ca="1">VLOOKUP($A6,'4.2'!$A$4:$F$7,R$2,FALSE)*R5</f>
        <v>#N/A</v>
      </c>
      <c r="S6" s="22" t="e">
        <f ca="1">VLOOKUP($A6,'4.2'!$A$4:$F$7,S$2,FALSE)*S5</f>
        <v>#N/A</v>
      </c>
      <c r="T6" s="22" t="e">
        <f ca="1">VLOOKUP($A6,'4.2'!$A$4:$F$7,T$2,FALSE)*T5</f>
        <v>#N/A</v>
      </c>
      <c r="U6" s="22" t="e">
        <f ca="1">VLOOKUP($A6,'4.2'!$A$4:$F$7,U$2,FALSE)*U5</f>
        <v>#N/A</v>
      </c>
      <c r="V6" s="22" t="e">
        <f ca="1">VLOOKUP($A6,'4.2'!$A$4:$F$7,V$2,FALSE)*V5</f>
        <v>#N/A</v>
      </c>
      <c r="W6" s="22" t="e">
        <f ca="1">VLOOKUP($A6,'4.2'!$A$4:$F$7,W$2,FALSE)*W5</f>
        <v>#N/A</v>
      </c>
      <c r="X6" s="22" t="e">
        <f ca="1">VLOOKUP($A6,'4.2'!$A$4:$F$7,X$2,FALSE)*X5</f>
        <v>#N/A</v>
      </c>
      <c r="Y6" s="22" t="e">
        <f ca="1">VLOOKUP($A6,'4.2'!$A$4:$F$7,Y$2,FALSE)*Y5</f>
        <v>#N/A</v>
      </c>
      <c r="Z6" s="22" t="e">
        <f ca="1">VLOOKUP($A6,'4.2'!$A$4:$F$7,Z$2,FALSE)*Z5</f>
        <v>#N/A</v>
      </c>
      <c r="AA6" s="22" t="e">
        <f ca="1">VLOOKUP($A6,'4.2'!$A$4:$F$7,AA$2,FALSE)*AA5</f>
        <v>#N/A</v>
      </c>
      <c r="AB6" s="22" t="e">
        <f ca="1">VLOOKUP($A6,'4.2'!$A$4:$F$7,AB$2,FALSE)*AB5</f>
        <v>#N/A</v>
      </c>
      <c r="AC6" s="22" t="e">
        <f ca="1">VLOOKUP($A6,'4.2'!$A$4:$F$7,AC$2,FALSE)*AC5</f>
        <v>#N/A</v>
      </c>
      <c r="AD6" s="22" t="e">
        <f ca="1">VLOOKUP($A6,'4.2'!$A$4:$F$7,AD$2,FALSE)*AD5</f>
        <v>#N/A</v>
      </c>
      <c r="AE6" s="22" t="e">
        <f ca="1">VLOOKUP($A6,'4.2'!$A$4:$F$7,AE$2,FALSE)*AE5</f>
        <v>#N/A</v>
      </c>
      <c r="AF6" s="22" t="e">
        <f ca="1">VLOOKUP($A6,'4.2'!$A$4:$F$7,AF$2,FALSE)*AF5</f>
        <v>#N/A</v>
      </c>
      <c r="AG6" s="22" t="e">
        <f ca="1">VLOOKUP($A6,'4.2'!$A$4:$F$7,AG$2,FALSE)*AG5</f>
        <v>#N/A</v>
      </c>
      <c r="AH6" s="22" t="e">
        <f ca="1">VLOOKUP($A6,'4.2'!$A$4:$F$7,AH$2,FALSE)*AH5</f>
        <v>#N/A</v>
      </c>
      <c r="AI6" s="22" t="e">
        <f ca="1">VLOOKUP($A6,'4.2'!$A$4:$F$7,AI$2,FALSE)*AI5</f>
        <v>#N/A</v>
      </c>
      <c r="AJ6" s="22" t="e">
        <f ca="1">VLOOKUP($A6,'4.2'!$A$4:$F$7,AJ$2,FALSE)*AJ5</f>
        <v>#N/A</v>
      </c>
      <c r="AK6" s="22" t="e">
        <f ca="1">VLOOKUP($A6,'4.2'!$A$4:$F$7,AK$2,FALSE)*AK5</f>
        <v>#N/A</v>
      </c>
      <c r="AL6" s="22" t="e">
        <f ca="1">VLOOKUP($A6,'4.2'!$A$4:$F$7,AL$2,FALSE)*AL5</f>
        <v>#N/A</v>
      </c>
      <c r="AM6" s="22" t="e">
        <f ca="1">VLOOKUP($A6,'4.2'!$A$4:$F$7,AM$2,FALSE)*AM5</f>
        <v>#N/A</v>
      </c>
      <c r="AN6" s="22" t="e">
        <f ca="1">VLOOKUP($A6,'4.2'!$A$4:$F$7,AN$2,FALSE)*AN5</f>
        <v>#N/A</v>
      </c>
      <c r="AO6" s="22" t="e">
        <f ca="1">VLOOKUP($A6,'4.2'!$A$4:$F$7,AO$2,FALSE)*AO5</f>
        <v>#N/A</v>
      </c>
      <c r="AP6" s="22" t="e">
        <f ca="1">VLOOKUP($A6,'4.2'!$A$4:$F$7,AP$2,FALSE)*AP5</f>
        <v>#N/A</v>
      </c>
      <c r="AQ6" s="22" t="e">
        <f ca="1">VLOOKUP($A6,'4.2'!$A$4:$F$7,AQ$2,FALSE)*AQ5</f>
        <v>#N/A</v>
      </c>
      <c r="AR6" s="22" t="e">
        <f ca="1">VLOOKUP($A6,'4.2'!$A$4:$F$7,AR$2,FALSE)*AR5</f>
        <v>#N/A</v>
      </c>
      <c r="AS6" s="22" t="e">
        <f ca="1">VLOOKUP($A6,'4.2'!$A$4:$F$7,AS$2,FALSE)*AS5</f>
        <v>#N/A</v>
      </c>
      <c r="AT6" s="22" t="e">
        <f ca="1">VLOOKUP($A6,'4.2'!$A$4:$F$7,AT$2,FALSE)*AT5</f>
        <v>#N/A</v>
      </c>
      <c r="AU6" s="22" t="e">
        <f ca="1">VLOOKUP($A6,'4.2'!$A$4:$F$7,AU$2,FALSE)*AU5</f>
        <v>#N/A</v>
      </c>
      <c r="AV6" s="22" t="e">
        <f ca="1">VLOOKUP($A6,'4.2'!$A$4:$F$7,AV$2,FALSE)*AV5</f>
        <v>#N/A</v>
      </c>
      <c r="AW6" s="22" t="e">
        <f ca="1">VLOOKUP($A6,'4.2'!$A$4:$F$7,AW$2,FALSE)*AW5</f>
        <v>#N/A</v>
      </c>
      <c r="AX6" s="22" t="e">
        <f ca="1">VLOOKUP($A6,'4.2'!$A$4:$F$7,AX$2,FALSE)*AX5</f>
        <v>#N/A</v>
      </c>
      <c r="AY6" s="22" t="e">
        <f ca="1">VLOOKUP($A6,'4.2'!$A$4:$F$7,AY$2,FALSE)*AY5</f>
        <v>#N/A</v>
      </c>
      <c r="AZ6" s="473" t="e">
        <f ca="1">SUM(D6:AY6)</f>
        <v>#N/A</v>
      </c>
      <c r="BB6" s="21"/>
      <c r="BC6" s="21"/>
      <c r="BD6" s="21"/>
      <c r="BE6" s="21"/>
      <c r="BF6" s="21"/>
      <c r="BG6" s="21"/>
      <c r="BH6" s="21"/>
      <c r="BI6" s="21"/>
      <c r="BJ6" s="21"/>
      <c r="BK6" s="21"/>
      <c r="BL6" s="21"/>
      <c r="BM6" s="21"/>
      <c r="BN6" s="21"/>
      <c r="BO6" s="21"/>
      <c r="BP6" s="21"/>
      <c r="BQ6" s="21"/>
      <c r="BR6" s="21"/>
      <c r="BS6" s="21"/>
      <c r="BT6" s="21"/>
      <c r="BU6" s="21"/>
    </row>
    <row r="7" spans="1:77" x14ac:dyDescent="0.25">
      <c r="A7">
        <f t="shared" ref="A7:A9" si="4">+A6</f>
        <v>0</v>
      </c>
      <c r="B7" s="3" t="s">
        <v>13</v>
      </c>
      <c r="C7" t="s">
        <v>79</v>
      </c>
      <c r="D7" s="22" t="e">
        <f ca="1">IF($AZ5&lt;6,0,VLOOKUP($C7,'4.2'!$A$4:$F$11,D$2,FALSE)*D5)</f>
        <v>#N/A</v>
      </c>
      <c r="E7" s="22" t="e">
        <f ca="1">IF($AZ5&lt;6,0,VLOOKUP($C7,'4.2'!$A$4:$F$11,E$2,FALSE)*E5)</f>
        <v>#N/A</v>
      </c>
      <c r="F7" s="22" t="e">
        <f ca="1">IF($AZ5&lt;6,0,VLOOKUP($C7,'4.2'!$A$4:$F$11,F$2,FALSE)*F5)</f>
        <v>#N/A</v>
      </c>
      <c r="G7" s="22" t="e">
        <f ca="1">IF($AZ5&lt;6,0,VLOOKUP($C7,'4.2'!$A$4:$F$11,G$2,FALSE)*G5)</f>
        <v>#N/A</v>
      </c>
      <c r="H7" s="22" t="e">
        <f ca="1">IF($AZ5&lt;6,0,VLOOKUP($C7,'4.2'!$A$4:$F$11,H$2,FALSE)*H5)</f>
        <v>#N/A</v>
      </c>
      <c r="I7" s="22" t="e">
        <f ca="1">IF($AZ5&lt;6,0,VLOOKUP($C7,'4.2'!$A$4:$F$11,I$2,FALSE)*I5)</f>
        <v>#N/A</v>
      </c>
      <c r="J7" s="22" t="e">
        <f ca="1">IF($AZ5&lt;6,0,VLOOKUP($C7,'4.2'!$A$4:$F$11,J$2,FALSE)*J5)</f>
        <v>#N/A</v>
      </c>
      <c r="K7" s="22" t="e">
        <f ca="1">IF($AZ5&lt;6,0,VLOOKUP($C7,'4.2'!$A$4:$F$11,K$2,FALSE)*K5)</f>
        <v>#N/A</v>
      </c>
      <c r="L7" s="22" t="e">
        <f ca="1">IF($AZ5&lt;6,0,VLOOKUP($C7,'4.2'!$A$4:$F$11,L$2,FALSE)*L5)</f>
        <v>#N/A</v>
      </c>
      <c r="M7" s="22" t="e">
        <f ca="1">IF($AZ5&lt;6,0,VLOOKUP($C7,'4.2'!$A$4:$F$11,M$2,FALSE)*M5)</f>
        <v>#N/A</v>
      </c>
      <c r="N7" s="22" t="e">
        <f ca="1">IF($AZ5&lt;6,0,VLOOKUP($C7,'4.2'!$A$4:$F$11,N$2,FALSE)*N5)</f>
        <v>#N/A</v>
      </c>
      <c r="O7" s="22" t="e">
        <f ca="1">IF($AZ5&lt;6,0,VLOOKUP($C7,'4.2'!$A$4:$F$11,O$2,FALSE)*O5)</f>
        <v>#N/A</v>
      </c>
      <c r="P7" s="22" t="e">
        <f ca="1">IF($AZ5&lt;6,0,VLOOKUP($C7,'4.2'!$A$4:$F$11,P$2,FALSE)*P5)</f>
        <v>#N/A</v>
      </c>
      <c r="Q7" s="22" t="e">
        <f ca="1">IF($AZ5&lt;6,0,VLOOKUP($C7,'4.2'!$A$4:$F$11,Q$2,FALSE)*Q5)</f>
        <v>#N/A</v>
      </c>
      <c r="R7" s="22" t="e">
        <f ca="1">IF($AZ5&lt;6,0,VLOOKUP($C7,'4.2'!$A$4:$F$11,R$2,FALSE)*R5)</f>
        <v>#N/A</v>
      </c>
      <c r="S7" s="22" t="e">
        <f ca="1">IF($AZ5&lt;6,0,VLOOKUP($C7,'4.2'!$A$4:$F$11,S$2,FALSE)*S5)</f>
        <v>#N/A</v>
      </c>
      <c r="T7" s="22" t="e">
        <f ca="1">IF($AZ5&lt;6,0,VLOOKUP($C7,'4.2'!$A$4:$F$11,T$2,FALSE)*T5)</f>
        <v>#N/A</v>
      </c>
      <c r="U7" s="22" t="e">
        <f ca="1">IF($AZ5&lt;6,0,VLOOKUP($C7,'4.2'!$A$4:$F$11,U$2,FALSE)*U5)</f>
        <v>#N/A</v>
      </c>
      <c r="V7" s="22" t="e">
        <f ca="1">IF($AZ5&lt;6,0,VLOOKUP($C7,'4.2'!$A$4:$F$11,V$2,FALSE)*V5)</f>
        <v>#N/A</v>
      </c>
      <c r="W7" s="22" t="e">
        <f ca="1">IF($AZ5&lt;6,0,VLOOKUP($C7,'4.2'!$A$4:$F$11,W$2,FALSE)*W5)</f>
        <v>#N/A</v>
      </c>
      <c r="X7" s="22" t="e">
        <f ca="1">IF($AZ5&lt;6,0,VLOOKUP($C7,'4.2'!$A$4:$F$11,X$2,FALSE)*X5)</f>
        <v>#N/A</v>
      </c>
      <c r="Y7" s="22" t="e">
        <f ca="1">IF($AZ5&lt;6,0,VLOOKUP($C7,'4.2'!$A$4:$F$11,Y$2,FALSE)*Y5)</f>
        <v>#N/A</v>
      </c>
      <c r="Z7" s="22" t="e">
        <f ca="1">IF($AZ5&lt;6,0,VLOOKUP($C7,'4.2'!$A$4:$F$11,Z$2,FALSE)*Z5)</f>
        <v>#N/A</v>
      </c>
      <c r="AA7" s="22" t="e">
        <f ca="1">IF($AZ5&lt;6,0,VLOOKUP($C7,'4.2'!$A$4:$F$11,AA$2,FALSE)*AA5)</f>
        <v>#N/A</v>
      </c>
      <c r="AB7" s="22" t="e">
        <f ca="1">IF($AZ5&lt;6,0,VLOOKUP($C7,'4.2'!$A$4:$F$11,AB$2,FALSE)*AB5)</f>
        <v>#N/A</v>
      </c>
      <c r="AC7" s="22" t="e">
        <f ca="1">IF($AZ5&lt;6,0,VLOOKUP($C7,'4.2'!$A$4:$F$11,AC$2,FALSE)*AC5)</f>
        <v>#N/A</v>
      </c>
      <c r="AD7" s="22" t="e">
        <f ca="1">IF($AZ5&lt;6,0,VLOOKUP($C7,'4.2'!$A$4:$F$11,AD$2,FALSE)*AD5)</f>
        <v>#N/A</v>
      </c>
      <c r="AE7" s="22" t="e">
        <f ca="1">IF($AZ5&lt;6,0,VLOOKUP($C7,'4.2'!$A$4:$F$11,AE$2,FALSE)*AE5)</f>
        <v>#N/A</v>
      </c>
      <c r="AF7" s="22" t="e">
        <f ca="1">IF($AZ5&lt;6,0,VLOOKUP($C7,'4.2'!$A$4:$F$11,AF$2,FALSE)*AF5)</f>
        <v>#N/A</v>
      </c>
      <c r="AG7" s="22" t="e">
        <f ca="1">IF($AZ5&lt;6,0,VLOOKUP($C7,'4.2'!$A$4:$F$11,AG$2,FALSE)*AG5)</f>
        <v>#N/A</v>
      </c>
      <c r="AH7" s="22" t="e">
        <f ca="1">IF($AZ5&lt;6,0,VLOOKUP($C7,'4.2'!$A$4:$F$11,AH$2,FALSE)*AH5)</f>
        <v>#N/A</v>
      </c>
      <c r="AI7" s="22" t="e">
        <f ca="1">IF($AZ5&lt;6,0,VLOOKUP($C7,'4.2'!$A$4:$F$11,AI$2,FALSE)*AI5)</f>
        <v>#N/A</v>
      </c>
      <c r="AJ7" s="22" t="e">
        <f ca="1">IF($AZ5&lt;6,0,VLOOKUP($C7,'4.2'!$A$4:$F$11,AJ$2,FALSE)*AJ5)</f>
        <v>#N/A</v>
      </c>
      <c r="AK7" s="22" t="e">
        <f ca="1">IF($AZ5&lt;6,0,VLOOKUP($C7,'4.2'!$A$4:$F$11,AK$2,FALSE)*AK5)</f>
        <v>#N/A</v>
      </c>
      <c r="AL7" s="22" t="e">
        <f ca="1">IF($AZ5&lt;6,0,VLOOKUP($C7,'4.2'!$A$4:$F$11,AL$2,FALSE)*AL5)</f>
        <v>#N/A</v>
      </c>
      <c r="AM7" s="22" t="e">
        <f ca="1">IF($AZ5&lt;6,0,VLOOKUP($C7,'4.2'!$A$4:$F$11,AM$2,FALSE)*AM5)</f>
        <v>#N/A</v>
      </c>
      <c r="AN7" s="22" t="e">
        <f ca="1">IF($AZ5&lt;6,0,VLOOKUP($C7,'4.2'!$A$4:$F$11,AN$2,FALSE)*AN5)</f>
        <v>#N/A</v>
      </c>
      <c r="AO7" s="22" t="e">
        <f ca="1">IF($AZ5&lt;6,0,VLOOKUP($C7,'4.2'!$A$4:$F$11,AO$2,FALSE)*AO5)</f>
        <v>#N/A</v>
      </c>
      <c r="AP7" s="22" t="e">
        <f ca="1">IF($AZ5&lt;6,0,VLOOKUP($C7,'4.2'!$A$4:$F$11,AP$2,FALSE)*AP5)</f>
        <v>#N/A</v>
      </c>
      <c r="AQ7" s="22" t="e">
        <f ca="1">IF($AZ5&lt;6,0,VLOOKUP($C7,'4.2'!$A$4:$F$11,AQ$2,FALSE)*AQ5)</f>
        <v>#N/A</v>
      </c>
      <c r="AR7" s="22" t="e">
        <f ca="1">IF($AZ5&lt;6,0,VLOOKUP($C7,'4.2'!$A$4:$F$11,AR$2,FALSE)*AR5)</f>
        <v>#N/A</v>
      </c>
      <c r="AS7" s="22" t="e">
        <f ca="1">IF($AZ5&lt;6,0,VLOOKUP($C7,'4.2'!$A$4:$F$11,AS$2,FALSE)*AS5)</f>
        <v>#N/A</v>
      </c>
      <c r="AT7" s="22" t="e">
        <f ca="1">IF($AZ5&lt;6,0,VLOOKUP($C7,'4.2'!$A$4:$F$11,AT$2,FALSE)*AT5)</f>
        <v>#N/A</v>
      </c>
      <c r="AU7" s="22" t="e">
        <f ca="1">IF($AZ5&lt;6,0,VLOOKUP($C7,'4.2'!$A$4:$F$11,AU$2,FALSE)*AU5)</f>
        <v>#N/A</v>
      </c>
      <c r="AV7" s="22" t="e">
        <f ca="1">IF($AZ5&lt;6,0,VLOOKUP($C7,'4.2'!$A$4:$F$11,AV$2,FALSE)*AV5)</f>
        <v>#N/A</v>
      </c>
      <c r="AW7" s="22" t="e">
        <f ca="1">IF($AZ5&lt;6,0,VLOOKUP($C7,'4.2'!$A$4:$F$11,AW$2,FALSE)*AW5)</f>
        <v>#N/A</v>
      </c>
      <c r="AX7" s="22" t="e">
        <f ca="1">IF($AZ5&lt;6,0,VLOOKUP($C7,'4.2'!$A$4:$F$11,AX$2,FALSE)*AX5)</f>
        <v>#N/A</v>
      </c>
      <c r="AY7" s="22" t="e">
        <f ca="1">IF($AZ5&lt;6,0,VLOOKUP($C7,'4.2'!$A$4:$F$11,AY$2,FALSE)*AY5)</f>
        <v>#N/A</v>
      </c>
      <c r="AZ7" s="473" t="e">
        <f t="shared" ref="AZ7:AZ8" ca="1" si="5">SUM(D7:AY7)</f>
        <v>#N/A</v>
      </c>
      <c r="BB7" s="21"/>
      <c r="BC7" s="21"/>
      <c r="BD7" s="21"/>
      <c r="BE7" s="21"/>
      <c r="BF7" s="21"/>
      <c r="BG7" s="21"/>
      <c r="BH7" s="21"/>
      <c r="BI7" s="21"/>
      <c r="BJ7" s="21"/>
      <c r="BK7" s="21"/>
      <c r="BL7" s="21"/>
      <c r="BM7" s="21"/>
      <c r="BN7" s="21"/>
      <c r="BO7" s="21"/>
      <c r="BP7" s="21"/>
      <c r="BQ7" s="21"/>
      <c r="BR7" s="21"/>
      <c r="BS7" s="21"/>
      <c r="BT7" s="21"/>
      <c r="BU7" s="21"/>
    </row>
    <row r="8" spans="1:77" x14ac:dyDescent="0.25">
      <c r="A8">
        <f t="shared" si="4"/>
        <v>0</v>
      </c>
      <c r="B8" s="3" t="s">
        <v>13</v>
      </c>
      <c r="C8" t="s">
        <v>82</v>
      </c>
      <c r="D8" s="22">
        <f ca="1">'4.2'!$B$11/12*D5</f>
        <v>0</v>
      </c>
      <c r="E8" s="22">
        <f ca="1">'4.2'!$B$11/12*E5</f>
        <v>0</v>
      </c>
      <c r="F8" s="22" t="e">
        <f ca="1">'4.2'!$B$11/12*F5</f>
        <v>#N/A</v>
      </c>
      <c r="G8" s="22" t="e">
        <f ca="1">'4.2'!$B$11/12*G5</f>
        <v>#N/A</v>
      </c>
      <c r="H8" s="22" t="e">
        <f ca="1">'4.2'!$B$11/12*H5</f>
        <v>#N/A</v>
      </c>
      <c r="I8" s="22" t="e">
        <f ca="1">'4.2'!$B$11/12*I5</f>
        <v>#N/A</v>
      </c>
      <c r="J8" s="22" t="e">
        <f ca="1">'4.2'!$B$11/12*J5</f>
        <v>#N/A</v>
      </c>
      <c r="K8" s="22" t="e">
        <f ca="1">'4.2'!$B$11/12*K5</f>
        <v>#N/A</v>
      </c>
      <c r="L8" s="22" t="e">
        <f ca="1">'4.2'!$B$11/12*L5</f>
        <v>#N/A</v>
      </c>
      <c r="M8" s="22" t="e">
        <f ca="1">'4.2'!$B$11/12*M5</f>
        <v>#N/A</v>
      </c>
      <c r="N8" s="22" t="e">
        <f ca="1">'4.2'!$B$11/12*N5</f>
        <v>#N/A</v>
      </c>
      <c r="O8" s="22" t="e">
        <f ca="1">'4.2'!$B$11/12*O5</f>
        <v>#N/A</v>
      </c>
      <c r="P8" s="22" t="e">
        <f ca="1">'4.2'!$B$11/12*P5</f>
        <v>#N/A</v>
      </c>
      <c r="Q8" s="22" t="e">
        <f ca="1">'4.2'!$B$11/12*Q5</f>
        <v>#N/A</v>
      </c>
      <c r="R8" s="22" t="e">
        <f ca="1">'4.2'!$B$11/12*R5</f>
        <v>#N/A</v>
      </c>
      <c r="S8" s="22" t="e">
        <f ca="1">'4.2'!$B$11/12*S5</f>
        <v>#N/A</v>
      </c>
      <c r="T8" s="22" t="e">
        <f ca="1">'4.2'!$B$11/12*T5</f>
        <v>#N/A</v>
      </c>
      <c r="U8" s="22" t="e">
        <f ca="1">'4.2'!$B$11/12*U5</f>
        <v>#N/A</v>
      </c>
      <c r="V8" s="22" t="e">
        <f ca="1">'4.2'!$B$11/12*V5</f>
        <v>#N/A</v>
      </c>
      <c r="W8" s="22" t="e">
        <f ca="1">'4.2'!$B$11/12*W5</f>
        <v>#N/A</v>
      </c>
      <c r="X8" s="22" t="e">
        <f ca="1">'4.2'!$B$11/12*X5</f>
        <v>#N/A</v>
      </c>
      <c r="Y8" s="22" t="e">
        <f ca="1">'4.2'!$B$11/12*Y5</f>
        <v>#N/A</v>
      </c>
      <c r="Z8" s="22" t="e">
        <f ca="1">'4.2'!$B$11/12*Z5</f>
        <v>#N/A</v>
      </c>
      <c r="AA8" s="22" t="e">
        <f ca="1">'4.2'!$B$11/12*AA5</f>
        <v>#N/A</v>
      </c>
      <c r="AB8" s="22" t="e">
        <f ca="1">'4.2'!$B$11/12*AB5</f>
        <v>#N/A</v>
      </c>
      <c r="AC8" s="22" t="e">
        <f ca="1">'4.2'!$B$11/12*AC5</f>
        <v>#N/A</v>
      </c>
      <c r="AD8" s="22" t="e">
        <f ca="1">'4.2'!$B$11/12*AD5</f>
        <v>#N/A</v>
      </c>
      <c r="AE8" s="22" t="e">
        <f ca="1">'4.2'!$B$11/12*AE5</f>
        <v>#N/A</v>
      </c>
      <c r="AF8" s="22" t="e">
        <f ca="1">'4.2'!$B$11/12*AF5</f>
        <v>#N/A</v>
      </c>
      <c r="AG8" s="22" t="e">
        <f ca="1">'4.2'!$B$11/12*AG5</f>
        <v>#N/A</v>
      </c>
      <c r="AH8" s="22" t="e">
        <f ca="1">'4.2'!$B$11/12*AH5</f>
        <v>#N/A</v>
      </c>
      <c r="AI8" s="22" t="e">
        <f ca="1">'4.2'!$B$11/12*AI5</f>
        <v>#N/A</v>
      </c>
      <c r="AJ8" s="22" t="e">
        <f ca="1">'4.2'!$B$11/12*AJ5</f>
        <v>#N/A</v>
      </c>
      <c r="AK8" s="22" t="e">
        <f ca="1">'4.2'!$B$11/12*AK5</f>
        <v>#N/A</v>
      </c>
      <c r="AL8" s="22" t="e">
        <f ca="1">'4.2'!$B$11/12*AL5</f>
        <v>#N/A</v>
      </c>
      <c r="AM8" s="22" t="e">
        <f ca="1">'4.2'!$B$11/12*AM5</f>
        <v>#N/A</v>
      </c>
      <c r="AN8" s="22" t="e">
        <f ca="1">'4.2'!$B$11/12*AN5</f>
        <v>#N/A</v>
      </c>
      <c r="AO8" s="22" t="e">
        <f ca="1">'4.2'!$B$11/12*AO5</f>
        <v>#N/A</v>
      </c>
      <c r="AP8" s="22" t="e">
        <f ca="1">'4.2'!$B$11/12*AP5</f>
        <v>#N/A</v>
      </c>
      <c r="AQ8" s="22" t="e">
        <f ca="1">'4.2'!$B$11/12*AQ5</f>
        <v>#N/A</v>
      </c>
      <c r="AR8" s="22" t="e">
        <f ca="1">'4.2'!$B$11/12*AR5</f>
        <v>#N/A</v>
      </c>
      <c r="AS8" s="22" t="e">
        <f ca="1">'4.2'!$B$11/12*AS5</f>
        <v>#N/A</v>
      </c>
      <c r="AT8" s="22" t="e">
        <f ca="1">'4.2'!$B$11/12*AT5</f>
        <v>#N/A</v>
      </c>
      <c r="AU8" s="22" t="e">
        <f ca="1">'4.2'!$B$11/12*AU5</f>
        <v>#N/A</v>
      </c>
      <c r="AV8" s="22" t="e">
        <f ca="1">'4.2'!$B$11/12*AV5</f>
        <v>#N/A</v>
      </c>
      <c r="AW8" s="22" t="e">
        <f ca="1">'4.2'!$B$11/12*AW5</f>
        <v>#N/A</v>
      </c>
      <c r="AX8" s="22" t="e">
        <f ca="1">'4.2'!$B$11/12*AX5</f>
        <v>#N/A</v>
      </c>
      <c r="AY8" s="22" t="e">
        <f ca="1">'4.2'!$B$11/12*AY5</f>
        <v>#N/A</v>
      </c>
      <c r="AZ8" s="473" t="e">
        <f t="shared" ca="1" si="5"/>
        <v>#N/A</v>
      </c>
      <c r="BB8" s="21"/>
      <c r="BC8" s="21"/>
      <c r="BD8" s="21"/>
      <c r="BE8" s="21"/>
      <c r="BF8" s="21"/>
      <c r="BG8" s="21"/>
      <c r="BH8" s="21"/>
      <c r="BI8" s="21"/>
      <c r="BJ8" s="21"/>
      <c r="BK8" s="21"/>
      <c r="BL8" s="21"/>
      <c r="BM8" s="21"/>
      <c r="BN8" s="21"/>
      <c r="BO8" s="21"/>
      <c r="BP8" s="21"/>
      <c r="BQ8" s="21"/>
      <c r="BR8" s="21"/>
      <c r="BS8" s="21"/>
      <c r="BT8" s="21"/>
      <c r="BU8" s="21"/>
    </row>
    <row r="9" spans="1:77" x14ac:dyDescent="0.25">
      <c r="A9">
        <f t="shared" si="4"/>
        <v>0</v>
      </c>
      <c r="B9" s="3" t="s">
        <v>13</v>
      </c>
      <c r="C9" t="s">
        <v>83</v>
      </c>
      <c r="D9" s="22">
        <f ca="1">IFERROR(SUM(D5:D8),0)</f>
        <v>0</v>
      </c>
      <c r="E9" s="22">
        <f t="shared" ref="E9:AM9" ca="1" si="6">IFERROR(SUM(E5:E8),0)</f>
        <v>0</v>
      </c>
      <c r="F9" s="22">
        <f t="shared" ca="1" si="6"/>
        <v>0</v>
      </c>
      <c r="G9" s="22">
        <f t="shared" ca="1" si="6"/>
        <v>0</v>
      </c>
      <c r="H9" s="22">
        <f t="shared" ca="1" si="6"/>
        <v>0</v>
      </c>
      <c r="I9" s="22">
        <f t="shared" ca="1" si="6"/>
        <v>0</v>
      </c>
      <c r="J9" s="22">
        <f t="shared" ca="1" si="6"/>
        <v>0</v>
      </c>
      <c r="K9" s="22">
        <f t="shared" ca="1" si="6"/>
        <v>0</v>
      </c>
      <c r="L9" s="22">
        <f t="shared" ca="1" si="6"/>
        <v>0</v>
      </c>
      <c r="M9" s="22">
        <f t="shared" ca="1" si="6"/>
        <v>0</v>
      </c>
      <c r="N9" s="22">
        <f t="shared" ca="1" si="6"/>
        <v>0</v>
      </c>
      <c r="O9" s="22">
        <f t="shared" ca="1" si="6"/>
        <v>0</v>
      </c>
      <c r="P9" s="22">
        <f t="shared" ca="1" si="6"/>
        <v>0</v>
      </c>
      <c r="Q9" s="22">
        <f t="shared" ca="1" si="6"/>
        <v>0</v>
      </c>
      <c r="R9" s="22">
        <f t="shared" ca="1" si="6"/>
        <v>0</v>
      </c>
      <c r="S9" s="22">
        <f t="shared" ca="1" si="6"/>
        <v>0</v>
      </c>
      <c r="T9" s="22">
        <f t="shared" ca="1" si="6"/>
        <v>0</v>
      </c>
      <c r="U9" s="22">
        <f t="shared" ca="1" si="6"/>
        <v>0</v>
      </c>
      <c r="V9" s="22">
        <f t="shared" ca="1" si="6"/>
        <v>0</v>
      </c>
      <c r="W9" s="22">
        <f t="shared" ca="1" si="6"/>
        <v>0</v>
      </c>
      <c r="X9" s="22">
        <f t="shared" ca="1" si="6"/>
        <v>0</v>
      </c>
      <c r="Y9" s="22">
        <f t="shared" ca="1" si="6"/>
        <v>0</v>
      </c>
      <c r="Z9" s="22">
        <f t="shared" ca="1" si="6"/>
        <v>0</v>
      </c>
      <c r="AA9" s="22">
        <f t="shared" ca="1" si="6"/>
        <v>0</v>
      </c>
      <c r="AB9" s="22">
        <f t="shared" ca="1" si="6"/>
        <v>0</v>
      </c>
      <c r="AC9" s="22">
        <f t="shared" ca="1" si="6"/>
        <v>0</v>
      </c>
      <c r="AD9" s="22">
        <f t="shared" ca="1" si="6"/>
        <v>0</v>
      </c>
      <c r="AE9" s="22">
        <f t="shared" ca="1" si="6"/>
        <v>0</v>
      </c>
      <c r="AF9" s="22">
        <f t="shared" ca="1" si="6"/>
        <v>0</v>
      </c>
      <c r="AG9" s="22">
        <f t="shared" ca="1" si="6"/>
        <v>0</v>
      </c>
      <c r="AH9" s="22">
        <f t="shared" ca="1" si="6"/>
        <v>0</v>
      </c>
      <c r="AI9" s="22">
        <f t="shared" ca="1" si="6"/>
        <v>0</v>
      </c>
      <c r="AJ9" s="22">
        <f t="shared" ca="1" si="6"/>
        <v>0</v>
      </c>
      <c r="AK9" s="22">
        <f t="shared" ca="1" si="6"/>
        <v>0</v>
      </c>
      <c r="AL9" s="22">
        <f t="shared" ca="1" si="6"/>
        <v>0</v>
      </c>
      <c r="AM9" s="22">
        <f t="shared" ca="1" si="6"/>
        <v>0</v>
      </c>
      <c r="AN9" s="22">
        <f t="shared" ref="AN9:AY9" ca="1" si="7">IFERROR(SUM(AN5:AN8),0)</f>
        <v>0</v>
      </c>
      <c r="AO9" s="22">
        <f t="shared" ca="1" si="7"/>
        <v>0</v>
      </c>
      <c r="AP9" s="22">
        <f t="shared" ca="1" si="7"/>
        <v>0</v>
      </c>
      <c r="AQ9" s="22">
        <f t="shared" ca="1" si="7"/>
        <v>0</v>
      </c>
      <c r="AR9" s="22">
        <f t="shared" ca="1" si="7"/>
        <v>0</v>
      </c>
      <c r="AS9" s="22">
        <f t="shared" ca="1" si="7"/>
        <v>0</v>
      </c>
      <c r="AT9" s="22">
        <f t="shared" ca="1" si="7"/>
        <v>0</v>
      </c>
      <c r="AU9" s="22">
        <f t="shared" ca="1" si="7"/>
        <v>0</v>
      </c>
      <c r="AV9" s="22">
        <f t="shared" ca="1" si="7"/>
        <v>0</v>
      </c>
      <c r="AW9" s="22">
        <f t="shared" ca="1" si="7"/>
        <v>0</v>
      </c>
      <c r="AX9" s="22">
        <f t="shared" ca="1" si="7"/>
        <v>0</v>
      </c>
      <c r="AY9" s="22">
        <f t="shared" ca="1" si="7"/>
        <v>0</v>
      </c>
      <c r="AZ9" s="473">
        <f ca="1">ROUNDUP(SUM(D9:AY9),0)</f>
        <v>0</v>
      </c>
      <c r="BB9" s="21">
        <f ca="1">IFERROR($AZ9/$BA5*BB5,0)</f>
        <v>0</v>
      </c>
      <c r="BC9" s="21">
        <f t="shared" ref="BC9:BU9" ca="1" si="8">IFERROR($AZ9/$BA5*BC5,0)</f>
        <v>0</v>
      </c>
      <c r="BD9" s="21">
        <f ca="1">IFERROR($AZ9/$BA5*BD5,0)</f>
        <v>0</v>
      </c>
      <c r="BE9" s="21">
        <f t="shared" ca="1" si="8"/>
        <v>0</v>
      </c>
      <c r="BF9" s="21">
        <f t="shared" ca="1" si="8"/>
        <v>0</v>
      </c>
      <c r="BG9" s="21">
        <f t="shared" ca="1" si="8"/>
        <v>0</v>
      </c>
      <c r="BH9" s="21">
        <f t="shared" ca="1" si="8"/>
        <v>0</v>
      </c>
      <c r="BI9" s="21">
        <f t="shared" ca="1" si="8"/>
        <v>0</v>
      </c>
      <c r="BJ9" s="21">
        <f t="shared" ca="1" si="8"/>
        <v>0</v>
      </c>
      <c r="BK9" s="21">
        <f t="shared" ca="1" si="8"/>
        <v>0</v>
      </c>
      <c r="BL9" s="21">
        <f t="shared" ca="1" si="8"/>
        <v>0</v>
      </c>
      <c r="BM9" s="21">
        <f t="shared" ca="1" si="8"/>
        <v>0</v>
      </c>
      <c r="BN9" s="21">
        <f t="shared" ca="1" si="8"/>
        <v>0</v>
      </c>
      <c r="BO9" s="21">
        <f t="shared" ca="1" si="8"/>
        <v>0</v>
      </c>
      <c r="BP9" s="21">
        <f t="shared" ca="1" si="8"/>
        <v>0</v>
      </c>
      <c r="BQ9" s="21">
        <f t="shared" ca="1" si="8"/>
        <v>0</v>
      </c>
      <c r="BR9" s="21">
        <f t="shared" ca="1" si="8"/>
        <v>0</v>
      </c>
      <c r="BS9" s="21">
        <f t="shared" ca="1" si="8"/>
        <v>0</v>
      </c>
      <c r="BT9" s="21">
        <f t="shared" ca="1" si="8"/>
        <v>0</v>
      </c>
      <c r="BU9" s="21">
        <f t="shared" ca="1" si="8"/>
        <v>0</v>
      </c>
      <c r="BV9" s="473">
        <f ca="1">SUM(D9:O9)</f>
        <v>0</v>
      </c>
      <c r="BW9" s="473">
        <f ca="1">SUM(P9:AA9)</f>
        <v>0</v>
      </c>
      <c r="BX9" s="473">
        <f ca="1">SUM(AB9:AM9)</f>
        <v>0</v>
      </c>
      <c r="BY9" s="473">
        <f ca="1">SUM(AN9:AY9)</f>
        <v>0</v>
      </c>
    </row>
    <row r="10" spans="1:77" s="23" customFormat="1" x14ac:dyDescent="0.25">
      <c r="A10" s="23">
        <f>+'4.Team'!C44</f>
        <v>0</v>
      </c>
      <c r="B10" s="15" t="s">
        <v>14</v>
      </c>
      <c r="C10" s="23" t="s">
        <v>1</v>
      </c>
      <c r="D10" s="24">
        <f ca="1">+'4.Team'!J44</f>
        <v>0</v>
      </c>
      <c r="E10" s="24">
        <f ca="1">+'4.Team'!K44</f>
        <v>0</v>
      </c>
      <c r="F10" s="24" t="e">
        <f ca="1">+'4.Team'!L44</f>
        <v>#N/A</v>
      </c>
      <c r="G10" s="24" t="e">
        <f ca="1">+'4.Team'!M44</f>
        <v>#N/A</v>
      </c>
      <c r="H10" s="24" t="e">
        <f ca="1">+'4.Team'!N44</f>
        <v>#N/A</v>
      </c>
      <c r="I10" s="24" t="e">
        <f ca="1">+'4.Team'!O44</f>
        <v>#N/A</v>
      </c>
      <c r="J10" s="24" t="e">
        <f ca="1">+'4.Team'!P44</f>
        <v>#N/A</v>
      </c>
      <c r="K10" s="24" t="e">
        <f ca="1">+'4.Team'!Q44</f>
        <v>#N/A</v>
      </c>
      <c r="L10" s="24" t="e">
        <f ca="1">+'4.Team'!R44</f>
        <v>#N/A</v>
      </c>
      <c r="M10" s="24" t="e">
        <f ca="1">+'4.Team'!S44</f>
        <v>#N/A</v>
      </c>
      <c r="N10" s="24" t="e">
        <f ca="1">+'4.Team'!T44</f>
        <v>#N/A</v>
      </c>
      <c r="O10" s="24" t="e">
        <f ca="1">+'4.Team'!U44</f>
        <v>#N/A</v>
      </c>
      <c r="P10" s="24" t="e">
        <f ca="1">+'4.Team'!V44</f>
        <v>#N/A</v>
      </c>
      <c r="Q10" s="24" t="e">
        <f ca="1">+'4.Team'!W44</f>
        <v>#N/A</v>
      </c>
      <c r="R10" s="24" t="e">
        <f ca="1">+'4.Team'!X44</f>
        <v>#N/A</v>
      </c>
      <c r="S10" s="24" t="e">
        <f ca="1">+'4.Team'!Y44</f>
        <v>#N/A</v>
      </c>
      <c r="T10" s="24" t="e">
        <f ca="1">+'4.Team'!Z44</f>
        <v>#N/A</v>
      </c>
      <c r="U10" s="24" t="e">
        <f ca="1">+'4.Team'!AA44</f>
        <v>#N/A</v>
      </c>
      <c r="V10" s="24" t="e">
        <f ca="1">+'4.Team'!AB44</f>
        <v>#N/A</v>
      </c>
      <c r="W10" s="24" t="e">
        <f ca="1">+'4.Team'!AC44</f>
        <v>#N/A</v>
      </c>
      <c r="X10" s="24" t="e">
        <f ca="1">+'4.Team'!AD44</f>
        <v>#N/A</v>
      </c>
      <c r="Y10" s="24" t="e">
        <f ca="1">+'4.Team'!AE44</f>
        <v>#N/A</v>
      </c>
      <c r="Z10" s="24" t="e">
        <f ca="1">+'4.Team'!AF44</f>
        <v>#N/A</v>
      </c>
      <c r="AA10" s="24" t="e">
        <f ca="1">+'4.Team'!AG44</f>
        <v>#N/A</v>
      </c>
      <c r="AB10" s="24" t="e">
        <f ca="1">+'4.Team'!AH44</f>
        <v>#N/A</v>
      </c>
      <c r="AC10" s="24" t="e">
        <f ca="1">+'4.Team'!AI44</f>
        <v>#N/A</v>
      </c>
      <c r="AD10" s="24" t="e">
        <f ca="1">+'4.Team'!AJ44</f>
        <v>#N/A</v>
      </c>
      <c r="AE10" s="24" t="e">
        <f ca="1">+'4.Team'!AK44</f>
        <v>#N/A</v>
      </c>
      <c r="AF10" s="24" t="e">
        <f ca="1">+'4.Team'!AL44</f>
        <v>#N/A</v>
      </c>
      <c r="AG10" s="24" t="e">
        <f ca="1">+'4.Team'!AM44</f>
        <v>#N/A</v>
      </c>
      <c r="AH10" s="24" t="e">
        <f ca="1">+'4.Team'!AN44</f>
        <v>#N/A</v>
      </c>
      <c r="AI10" s="24" t="e">
        <f ca="1">+'4.Team'!AO44</f>
        <v>#N/A</v>
      </c>
      <c r="AJ10" s="24" t="e">
        <f ca="1">+'4.Team'!AP44</f>
        <v>#N/A</v>
      </c>
      <c r="AK10" s="24" t="e">
        <f ca="1">+'4.Team'!AQ44</f>
        <v>#N/A</v>
      </c>
      <c r="AL10" s="24" t="e">
        <f ca="1">+'4.Team'!AR44</f>
        <v>#N/A</v>
      </c>
      <c r="AM10" s="24" t="e">
        <f ca="1">+'4.Team'!AS44</f>
        <v>#N/A</v>
      </c>
      <c r="AN10" s="24" t="e">
        <f ca="1">+'4.Team'!AT44</f>
        <v>#N/A</v>
      </c>
      <c r="AO10" s="24" t="e">
        <f ca="1">+'4.Team'!AU44</f>
        <v>#N/A</v>
      </c>
      <c r="AP10" s="24" t="e">
        <f ca="1">+'4.Team'!AV44</f>
        <v>#N/A</v>
      </c>
      <c r="AQ10" s="24" t="e">
        <f ca="1">+'4.Team'!AW44</f>
        <v>#N/A</v>
      </c>
      <c r="AR10" s="24" t="e">
        <f ca="1">+'4.Team'!AX44</f>
        <v>#N/A</v>
      </c>
      <c r="AS10" s="24" t="e">
        <f ca="1">+'4.Team'!AY44</f>
        <v>#N/A</v>
      </c>
      <c r="AT10" s="24" t="e">
        <f ca="1">+'4.Team'!AZ44</f>
        <v>#N/A</v>
      </c>
      <c r="AU10" s="24" t="e">
        <f ca="1">+'4.Team'!BA44</f>
        <v>#N/A</v>
      </c>
      <c r="AV10" s="24" t="e">
        <f ca="1">+'4.Team'!BB44</f>
        <v>#N/A</v>
      </c>
      <c r="AW10" s="24" t="e">
        <f ca="1">+'4.Team'!BC44</f>
        <v>#N/A</v>
      </c>
      <c r="AX10" s="24" t="e">
        <f ca="1">+'4.Team'!BD44</f>
        <v>#N/A</v>
      </c>
      <c r="AY10" s="24" t="e">
        <f ca="1">+'4.Team'!BE44</f>
        <v>#N/A</v>
      </c>
      <c r="AZ10" s="23" t="e">
        <f ca="1">SUM(D10:AY10)</f>
        <v>#N/A</v>
      </c>
      <c r="BA10" s="23">
        <f>+'4.Team'!I44</f>
        <v>0</v>
      </c>
      <c r="BB10" s="25">
        <f>+'4.Team'!BF44</f>
        <v>0</v>
      </c>
      <c r="BC10" s="25">
        <f>+'4.Team'!BG44</f>
        <v>0</v>
      </c>
      <c r="BD10" s="25">
        <f>+'4.Team'!BH44</f>
        <v>0</v>
      </c>
      <c r="BE10" s="25">
        <f>+'4.Team'!BI44</f>
        <v>0</v>
      </c>
      <c r="BF10" s="25">
        <f>+'4.Team'!BJ44</f>
        <v>0</v>
      </c>
      <c r="BG10" s="25">
        <f>+'4.Team'!BK44</f>
        <v>0</v>
      </c>
      <c r="BH10" s="25">
        <f>+'4.Team'!BL44</f>
        <v>0</v>
      </c>
      <c r="BI10" s="25">
        <f>+'4.Team'!BM44</f>
        <v>0</v>
      </c>
      <c r="BJ10" s="25">
        <f>+'4.Team'!BN44</f>
        <v>0</v>
      </c>
      <c r="BK10" s="25">
        <f>+'4.Team'!BO44</f>
        <v>0</v>
      </c>
      <c r="BL10" s="25">
        <f>+'4.Team'!BP44</f>
        <v>0</v>
      </c>
      <c r="BM10" s="25">
        <f>+'4.Team'!BQ44</f>
        <v>0</v>
      </c>
      <c r="BN10" s="25">
        <f>+'4.Team'!BR44</f>
        <v>0</v>
      </c>
      <c r="BO10" s="25">
        <f>+'4.Team'!BS44</f>
        <v>0</v>
      </c>
      <c r="BP10" s="25">
        <f>+'4.Team'!BT44</f>
        <v>0</v>
      </c>
      <c r="BQ10" s="25">
        <f>+'4.Team'!BU44</f>
        <v>0</v>
      </c>
      <c r="BR10" s="25">
        <f>+'4.Team'!BV44</f>
        <v>0</v>
      </c>
      <c r="BS10" s="25">
        <f>+'4.Team'!BW44</f>
        <v>0</v>
      </c>
      <c r="BT10" s="25">
        <f>+'4.Team'!BX44</f>
        <v>0</v>
      </c>
      <c r="BU10" s="25">
        <f>+'4.Team'!BY44</f>
        <v>0</v>
      </c>
    </row>
    <row r="11" spans="1:77" x14ac:dyDescent="0.25">
      <c r="A11">
        <f>+A10</f>
        <v>0</v>
      </c>
      <c r="B11" s="3" t="s">
        <v>14</v>
      </c>
      <c r="C11" t="s">
        <v>81</v>
      </c>
      <c r="D11" s="22" t="e">
        <f ca="1">VLOOKUP($A11,'4.2'!$A$4:$F$7,D$2,FALSE)*D10</f>
        <v>#N/A</v>
      </c>
      <c r="E11" s="22" t="e">
        <f ca="1">VLOOKUP($A11,'4.2'!$A$4:$F$7,E$2,FALSE)*E10</f>
        <v>#N/A</v>
      </c>
      <c r="F11" s="22" t="e">
        <f ca="1">VLOOKUP($A11,'4.2'!$A$4:$F$7,F$2,FALSE)*F10</f>
        <v>#N/A</v>
      </c>
      <c r="G11" s="22" t="e">
        <f ca="1">VLOOKUP($A11,'4.2'!$A$4:$F$7,G$2,FALSE)*G10</f>
        <v>#N/A</v>
      </c>
      <c r="H11" s="22" t="e">
        <f ca="1">VLOOKUP($A11,'4.2'!$A$4:$F$7,H$2,FALSE)*H10</f>
        <v>#N/A</v>
      </c>
      <c r="I11" s="22" t="e">
        <f ca="1">VLOOKUP($A11,'4.2'!$A$4:$F$7,I$2,FALSE)*I10</f>
        <v>#N/A</v>
      </c>
      <c r="J11" s="22" t="e">
        <f ca="1">VLOOKUP($A11,'4.2'!$A$4:$F$7,J$2,FALSE)*J10</f>
        <v>#N/A</v>
      </c>
      <c r="K11" s="22" t="e">
        <f ca="1">VLOOKUP($A11,'4.2'!$A$4:$F$7,K$2,FALSE)*K10</f>
        <v>#N/A</v>
      </c>
      <c r="L11" s="22" t="e">
        <f ca="1">VLOOKUP($A11,'4.2'!$A$4:$F$7,L$2,FALSE)*L10</f>
        <v>#N/A</v>
      </c>
      <c r="M11" s="22" t="e">
        <f ca="1">VLOOKUP($A11,'4.2'!$A$4:$F$7,M$2,FALSE)*M10</f>
        <v>#N/A</v>
      </c>
      <c r="N11" s="22" t="e">
        <f ca="1">VLOOKUP($A11,'4.2'!$A$4:$F$7,N$2,FALSE)*N10</f>
        <v>#N/A</v>
      </c>
      <c r="O11" s="22" t="e">
        <f ca="1">VLOOKUP($A11,'4.2'!$A$4:$F$7,O$2,FALSE)*O10</f>
        <v>#N/A</v>
      </c>
      <c r="P11" s="22" t="e">
        <f ca="1">VLOOKUP($A11,'4.2'!$A$4:$F$7,P$2,FALSE)*P10</f>
        <v>#N/A</v>
      </c>
      <c r="Q11" s="22" t="e">
        <f ca="1">VLOOKUP($A11,'4.2'!$A$4:$F$7,Q$2,FALSE)*Q10</f>
        <v>#N/A</v>
      </c>
      <c r="R11" s="22" t="e">
        <f ca="1">VLOOKUP($A11,'4.2'!$A$4:$F$7,R$2,FALSE)*R10</f>
        <v>#N/A</v>
      </c>
      <c r="S11" s="22" t="e">
        <f ca="1">VLOOKUP($A11,'4.2'!$A$4:$F$7,S$2,FALSE)*S10</f>
        <v>#N/A</v>
      </c>
      <c r="T11" s="22" t="e">
        <f ca="1">VLOOKUP($A11,'4.2'!$A$4:$F$7,T$2,FALSE)*T10</f>
        <v>#N/A</v>
      </c>
      <c r="U11" s="22" t="e">
        <f ca="1">VLOOKUP($A11,'4.2'!$A$4:$F$7,U$2,FALSE)*U10</f>
        <v>#N/A</v>
      </c>
      <c r="V11" s="22" t="e">
        <f ca="1">VLOOKUP($A11,'4.2'!$A$4:$F$7,V$2,FALSE)*V10</f>
        <v>#N/A</v>
      </c>
      <c r="W11" s="22" t="e">
        <f ca="1">VLOOKUP($A11,'4.2'!$A$4:$F$7,W$2,FALSE)*W10</f>
        <v>#N/A</v>
      </c>
      <c r="X11" s="22" t="e">
        <f ca="1">VLOOKUP($A11,'4.2'!$A$4:$F$7,X$2,FALSE)*X10</f>
        <v>#N/A</v>
      </c>
      <c r="Y11" s="22" t="e">
        <f ca="1">VLOOKUP($A11,'4.2'!$A$4:$F$7,Y$2,FALSE)*Y10</f>
        <v>#N/A</v>
      </c>
      <c r="Z11" s="22" t="e">
        <f ca="1">VLOOKUP($A11,'4.2'!$A$4:$F$7,Z$2,FALSE)*Z10</f>
        <v>#N/A</v>
      </c>
      <c r="AA11" s="22" t="e">
        <f ca="1">VLOOKUP($A11,'4.2'!$A$4:$F$7,AA$2,FALSE)*AA10</f>
        <v>#N/A</v>
      </c>
      <c r="AB11" s="22" t="e">
        <f ca="1">VLOOKUP($A11,'4.2'!$A$4:$F$7,AB$2,FALSE)*AB10</f>
        <v>#N/A</v>
      </c>
      <c r="AC11" s="22" t="e">
        <f ca="1">VLOOKUP($A11,'4.2'!$A$4:$F$7,AC$2,FALSE)*AC10</f>
        <v>#N/A</v>
      </c>
      <c r="AD11" s="22" t="e">
        <f ca="1">VLOOKUP($A11,'4.2'!$A$4:$F$7,AD$2,FALSE)*AD10</f>
        <v>#N/A</v>
      </c>
      <c r="AE11" s="22" t="e">
        <f ca="1">VLOOKUP($A11,'4.2'!$A$4:$F$7,AE$2,FALSE)*AE10</f>
        <v>#N/A</v>
      </c>
      <c r="AF11" s="22" t="e">
        <f ca="1">VLOOKUP($A11,'4.2'!$A$4:$F$7,AF$2,FALSE)*AF10</f>
        <v>#N/A</v>
      </c>
      <c r="AG11" s="22" t="e">
        <f ca="1">VLOOKUP($A11,'4.2'!$A$4:$F$7,AG$2,FALSE)*AG10</f>
        <v>#N/A</v>
      </c>
      <c r="AH11" s="22" t="e">
        <f ca="1">VLOOKUP($A11,'4.2'!$A$4:$F$7,AH$2,FALSE)*AH10</f>
        <v>#N/A</v>
      </c>
      <c r="AI11" s="22" t="e">
        <f ca="1">VLOOKUP($A11,'4.2'!$A$4:$F$7,AI$2,FALSE)*AI10</f>
        <v>#N/A</v>
      </c>
      <c r="AJ11" s="22" t="e">
        <f ca="1">VLOOKUP($A11,'4.2'!$A$4:$F$7,AJ$2,FALSE)*AJ10</f>
        <v>#N/A</v>
      </c>
      <c r="AK11" s="22" t="e">
        <f ca="1">VLOOKUP($A11,'4.2'!$A$4:$F$7,AK$2,FALSE)*AK10</f>
        <v>#N/A</v>
      </c>
      <c r="AL11" s="22" t="e">
        <f ca="1">VLOOKUP($A11,'4.2'!$A$4:$F$7,AL$2,FALSE)*AL10</f>
        <v>#N/A</v>
      </c>
      <c r="AM11" s="22" t="e">
        <f ca="1">VLOOKUP($A11,'4.2'!$A$4:$F$7,AM$2,FALSE)*AM10</f>
        <v>#N/A</v>
      </c>
      <c r="AN11" s="22" t="e">
        <f ca="1">VLOOKUP($A11,'4.2'!$A$4:$F$7,AN$2,FALSE)*AN10</f>
        <v>#N/A</v>
      </c>
      <c r="AO11" s="22" t="e">
        <f ca="1">VLOOKUP($A11,'4.2'!$A$4:$F$7,AO$2,FALSE)*AO10</f>
        <v>#N/A</v>
      </c>
      <c r="AP11" s="22" t="e">
        <f ca="1">VLOOKUP($A11,'4.2'!$A$4:$F$7,AP$2,FALSE)*AP10</f>
        <v>#N/A</v>
      </c>
      <c r="AQ11" s="22" t="e">
        <f ca="1">VLOOKUP($A11,'4.2'!$A$4:$F$7,AQ$2,FALSE)*AQ10</f>
        <v>#N/A</v>
      </c>
      <c r="AR11" s="22" t="e">
        <f ca="1">VLOOKUP($A11,'4.2'!$A$4:$F$7,AR$2,FALSE)*AR10</f>
        <v>#N/A</v>
      </c>
      <c r="AS11" s="22" t="e">
        <f ca="1">VLOOKUP($A11,'4.2'!$A$4:$F$7,AS$2,FALSE)*AS10</f>
        <v>#N/A</v>
      </c>
      <c r="AT11" s="22" t="e">
        <f ca="1">VLOOKUP($A11,'4.2'!$A$4:$F$7,AT$2,FALSE)*AT10</f>
        <v>#N/A</v>
      </c>
      <c r="AU11" s="22" t="e">
        <f ca="1">VLOOKUP($A11,'4.2'!$A$4:$F$7,AU$2,FALSE)*AU10</f>
        <v>#N/A</v>
      </c>
      <c r="AV11" s="22" t="e">
        <f ca="1">VLOOKUP($A11,'4.2'!$A$4:$F$7,AV$2,FALSE)*AV10</f>
        <v>#N/A</v>
      </c>
      <c r="AW11" s="22" t="e">
        <f ca="1">VLOOKUP($A11,'4.2'!$A$4:$F$7,AW$2,FALSE)*AW10</f>
        <v>#N/A</v>
      </c>
      <c r="AX11" s="22" t="e">
        <f ca="1">VLOOKUP($A11,'4.2'!$A$4:$F$7,AX$2,FALSE)*AX10</f>
        <v>#N/A</v>
      </c>
      <c r="AY11" s="22" t="e">
        <f ca="1">VLOOKUP($A11,'4.2'!$A$4:$F$7,AY$2,FALSE)*AY10</f>
        <v>#N/A</v>
      </c>
      <c r="AZ11" s="473" t="e">
        <f ca="1">SUM(D11:AY11)</f>
        <v>#N/A</v>
      </c>
    </row>
    <row r="12" spans="1:77" x14ac:dyDescent="0.25">
      <c r="A12">
        <f t="shared" ref="A12:A14" si="9">+A11</f>
        <v>0</v>
      </c>
      <c r="B12" s="3" t="s">
        <v>14</v>
      </c>
      <c r="C12" t="s">
        <v>79</v>
      </c>
      <c r="D12" s="22" t="e">
        <f ca="1">IF($AZ10&lt;6,0,VLOOKUP($C12,'4.2'!$A$4:$F$11,D$2,FALSE)*D10)</f>
        <v>#N/A</v>
      </c>
      <c r="E12" s="22" t="e">
        <f ca="1">IF($AZ10&lt;6,0,VLOOKUP($C12,'4.2'!$A$4:$F$11,E$2,FALSE)*E10)</f>
        <v>#N/A</v>
      </c>
      <c r="F12" s="22" t="e">
        <f ca="1">IF($AZ10&lt;6,0,VLOOKUP($C12,'4.2'!$A$4:$F$11,F$2,FALSE)*F10)</f>
        <v>#N/A</v>
      </c>
      <c r="G12" s="22" t="e">
        <f ca="1">IF($AZ10&lt;6,0,VLOOKUP($C12,'4.2'!$A$4:$F$11,G$2,FALSE)*G10)</f>
        <v>#N/A</v>
      </c>
      <c r="H12" s="22" t="e">
        <f ca="1">IF($AZ10&lt;6,0,VLOOKUP($C12,'4.2'!$A$4:$F$11,H$2,FALSE)*H10)</f>
        <v>#N/A</v>
      </c>
      <c r="I12" s="22" t="e">
        <f ca="1">IF($AZ10&lt;6,0,VLOOKUP($C12,'4.2'!$A$4:$F$11,I$2,FALSE)*I10)</f>
        <v>#N/A</v>
      </c>
      <c r="J12" s="22" t="e">
        <f ca="1">IF($AZ10&lt;6,0,VLOOKUP($C12,'4.2'!$A$4:$F$11,J$2,FALSE)*J10)</f>
        <v>#N/A</v>
      </c>
      <c r="K12" s="22" t="e">
        <f ca="1">IF($AZ10&lt;6,0,VLOOKUP($C12,'4.2'!$A$4:$F$11,K$2,FALSE)*K10)</f>
        <v>#N/A</v>
      </c>
      <c r="L12" s="22" t="e">
        <f ca="1">IF($AZ10&lt;6,0,VLOOKUP($C12,'4.2'!$A$4:$F$11,L$2,FALSE)*L10)</f>
        <v>#N/A</v>
      </c>
      <c r="M12" s="22" t="e">
        <f ca="1">IF($AZ10&lt;6,0,VLOOKUP($C12,'4.2'!$A$4:$F$11,M$2,FALSE)*M10)</f>
        <v>#N/A</v>
      </c>
      <c r="N12" s="22" t="e">
        <f ca="1">IF($AZ10&lt;6,0,VLOOKUP($C12,'4.2'!$A$4:$F$11,N$2,FALSE)*N10)</f>
        <v>#N/A</v>
      </c>
      <c r="O12" s="22" t="e">
        <f ca="1">IF($AZ10&lt;6,0,VLOOKUP($C12,'4.2'!$A$4:$F$11,O$2,FALSE)*O10)</f>
        <v>#N/A</v>
      </c>
      <c r="P12" s="22" t="e">
        <f ca="1">IF($AZ10&lt;6,0,VLOOKUP($C12,'4.2'!$A$4:$F$11,P$2,FALSE)*P10)</f>
        <v>#N/A</v>
      </c>
      <c r="Q12" s="22" t="e">
        <f ca="1">IF($AZ10&lt;6,0,VLOOKUP($C12,'4.2'!$A$4:$F$11,Q$2,FALSE)*Q10)</f>
        <v>#N/A</v>
      </c>
      <c r="R12" s="22" t="e">
        <f ca="1">IF($AZ10&lt;6,0,VLOOKUP($C12,'4.2'!$A$4:$F$11,R$2,FALSE)*R10)</f>
        <v>#N/A</v>
      </c>
      <c r="S12" s="22" t="e">
        <f ca="1">IF($AZ10&lt;6,0,VLOOKUP($C12,'4.2'!$A$4:$F$11,S$2,FALSE)*S10)</f>
        <v>#N/A</v>
      </c>
      <c r="T12" s="22" t="e">
        <f ca="1">IF($AZ10&lt;6,0,VLOOKUP($C12,'4.2'!$A$4:$F$11,T$2,FALSE)*T10)</f>
        <v>#N/A</v>
      </c>
      <c r="U12" s="22" t="e">
        <f ca="1">IF($AZ10&lt;6,0,VLOOKUP($C12,'4.2'!$A$4:$F$11,U$2,FALSE)*U10)</f>
        <v>#N/A</v>
      </c>
      <c r="V12" s="22" t="e">
        <f ca="1">IF($AZ10&lt;6,0,VLOOKUP($C12,'4.2'!$A$4:$F$11,V$2,FALSE)*V10)</f>
        <v>#N/A</v>
      </c>
      <c r="W12" s="22" t="e">
        <f ca="1">IF($AZ10&lt;6,0,VLOOKUP($C12,'4.2'!$A$4:$F$11,W$2,FALSE)*W10)</f>
        <v>#N/A</v>
      </c>
      <c r="X12" s="22" t="e">
        <f ca="1">IF($AZ10&lt;6,0,VLOOKUP($C12,'4.2'!$A$4:$F$11,X$2,FALSE)*X10)</f>
        <v>#N/A</v>
      </c>
      <c r="Y12" s="22" t="e">
        <f ca="1">IF($AZ10&lt;6,0,VLOOKUP($C12,'4.2'!$A$4:$F$11,Y$2,FALSE)*Y10)</f>
        <v>#N/A</v>
      </c>
      <c r="Z12" s="22" t="e">
        <f ca="1">IF($AZ10&lt;6,0,VLOOKUP($C12,'4.2'!$A$4:$F$11,Z$2,FALSE)*Z10)</f>
        <v>#N/A</v>
      </c>
      <c r="AA12" s="22" t="e">
        <f ca="1">IF($AZ10&lt;6,0,VLOOKUP($C12,'4.2'!$A$4:$F$11,AA$2,FALSE)*AA10)</f>
        <v>#N/A</v>
      </c>
      <c r="AB12" s="22" t="e">
        <f ca="1">IF($AZ10&lt;6,0,VLOOKUP($C12,'4.2'!$A$4:$F$11,AB$2,FALSE)*AB10)</f>
        <v>#N/A</v>
      </c>
      <c r="AC12" s="22" t="e">
        <f ca="1">IF($AZ10&lt;6,0,VLOOKUP($C12,'4.2'!$A$4:$F$11,AC$2,FALSE)*AC10)</f>
        <v>#N/A</v>
      </c>
      <c r="AD12" s="22" t="e">
        <f ca="1">IF($AZ10&lt;6,0,VLOOKUP($C12,'4.2'!$A$4:$F$11,AD$2,FALSE)*AD10)</f>
        <v>#N/A</v>
      </c>
      <c r="AE12" s="22" t="e">
        <f ca="1">IF($AZ10&lt;6,0,VLOOKUP($C12,'4.2'!$A$4:$F$11,AE$2,FALSE)*AE10)</f>
        <v>#N/A</v>
      </c>
      <c r="AF12" s="22" t="e">
        <f ca="1">IF($AZ10&lt;6,0,VLOOKUP($C12,'4.2'!$A$4:$F$11,AF$2,FALSE)*AF10)</f>
        <v>#N/A</v>
      </c>
      <c r="AG12" s="22" t="e">
        <f ca="1">IF($AZ10&lt;6,0,VLOOKUP($C12,'4.2'!$A$4:$F$11,AG$2,FALSE)*AG10)</f>
        <v>#N/A</v>
      </c>
      <c r="AH12" s="22" t="e">
        <f ca="1">IF($AZ10&lt;6,0,VLOOKUP($C12,'4.2'!$A$4:$F$11,AH$2,FALSE)*AH10)</f>
        <v>#N/A</v>
      </c>
      <c r="AI12" s="22" t="e">
        <f ca="1">IF($AZ10&lt;6,0,VLOOKUP($C12,'4.2'!$A$4:$F$11,AI$2,FALSE)*AI10)</f>
        <v>#N/A</v>
      </c>
      <c r="AJ12" s="22" t="e">
        <f ca="1">IF($AZ10&lt;6,0,VLOOKUP($C12,'4.2'!$A$4:$F$11,AJ$2,FALSE)*AJ10)</f>
        <v>#N/A</v>
      </c>
      <c r="AK12" s="22" t="e">
        <f ca="1">IF($AZ10&lt;6,0,VLOOKUP($C12,'4.2'!$A$4:$F$11,AK$2,FALSE)*AK10)</f>
        <v>#N/A</v>
      </c>
      <c r="AL12" s="22" t="e">
        <f ca="1">IF($AZ10&lt;6,0,VLOOKUP($C12,'4.2'!$A$4:$F$11,AL$2,FALSE)*AL10)</f>
        <v>#N/A</v>
      </c>
      <c r="AM12" s="22" t="e">
        <f ca="1">IF($AZ10&lt;6,0,VLOOKUP($C12,'4.2'!$A$4:$F$11,AM$2,FALSE)*AM10)</f>
        <v>#N/A</v>
      </c>
      <c r="AN12" s="22" t="e">
        <f ca="1">IF($AZ10&lt;6,0,VLOOKUP($C12,'4.2'!$A$4:$F$11,AN$2,FALSE)*AN10)</f>
        <v>#N/A</v>
      </c>
      <c r="AO12" s="22" t="e">
        <f ca="1">IF($AZ10&lt;6,0,VLOOKUP($C12,'4.2'!$A$4:$F$11,AO$2,FALSE)*AO10)</f>
        <v>#N/A</v>
      </c>
      <c r="AP12" s="22" t="e">
        <f ca="1">IF($AZ10&lt;6,0,VLOOKUP($C12,'4.2'!$A$4:$F$11,AP$2,FALSE)*AP10)</f>
        <v>#N/A</v>
      </c>
      <c r="AQ12" s="22" t="e">
        <f ca="1">IF($AZ10&lt;6,0,VLOOKUP($C12,'4.2'!$A$4:$F$11,AQ$2,FALSE)*AQ10)</f>
        <v>#N/A</v>
      </c>
      <c r="AR12" s="22" t="e">
        <f ca="1">IF($AZ10&lt;6,0,VLOOKUP($C12,'4.2'!$A$4:$F$11,AR$2,FALSE)*AR10)</f>
        <v>#N/A</v>
      </c>
      <c r="AS12" s="22" t="e">
        <f ca="1">IF($AZ10&lt;6,0,VLOOKUP($C12,'4.2'!$A$4:$F$11,AS$2,FALSE)*AS10)</f>
        <v>#N/A</v>
      </c>
      <c r="AT12" s="22" t="e">
        <f ca="1">IF($AZ10&lt;6,0,VLOOKUP($C12,'4.2'!$A$4:$F$11,AT$2,FALSE)*AT10)</f>
        <v>#N/A</v>
      </c>
      <c r="AU12" s="22" t="e">
        <f ca="1">IF($AZ10&lt;6,0,VLOOKUP($C12,'4.2'!$A$4:$F$11,AU$2,FALSE)*AU10)</f>
        <v>#N/A</v>
      </c>
      <c r="AV12" s="22" t="e">
        <f ca="1">IF($AZ10&lt;6,0,VLOOKUP($C12,'4.2'!$A$4:$F$11,AV$2,FALSE)*AV10)</f>
        <v>#N/A</v>
      </c>
      <c r="AW12" s="22" t="e">
        <f ca="1">IF($AZ10&lt;6,0,VLOOKUP($C12,'4.2'!$A$4:$F$11,AW$2,FALSE)*AW10)</f>
        <v>#N/A</v>
      </c>
      <c r="AX12" s="22" t="e">
        <f ca="1">IF($AZ10&lt;6,0,VLOOKUP($C12,'4.2'!$A$4:$F$11,AX$2,FALSE)*AX10)</f>
        <v>#N/A</v>
      </c>
      <c r="AY12" s="22" t="e">
        <f ca="1">IF($AZ10&lt;6,0,VLOOKUP($C12,'4.2'!$A$4:$F$11,AY$2,FALSE)*AY10)</f>
        <v>#N/A</v>
      </c>
      <c r="AZ12" s="473" t="e">
        <f t="shared" ref="AZ12:AZ13" ca="1" si="10">SUM(D12:AY12)</f>
        <v>#N/A</v>
      </c>
    </row>
    <row r="13" spans="1:77" x14ac:dyDescent="0.25">
      <c r="A13">
        <f t="shared" si="9"/>
        <v>0</v>
      </c>
      <c r="B13" s="3" t="s">
        <v>14</v>
      </c>
      <c r="C13" t="s">
        <v>82</v>
      </c>
      <c r="D13" s="22">
        <f ca="1">'4.2'!$B$11/12*D10</f>
        <v>0</v>
      </c>
      <c r="E13" s="22">
        <f ca="1">'4.2'!$B$11/12*E10</f>
        <v>0</v>
      </c>
      <c r="F13" s="22" t="e">
        <f ca="1">'4.2'!$B$11/12*F10</f>
        <v>#N/A</v>
      </c>
      <c r="G13" s="22" t="e">
        <f ca="1">'4.2'!$B$11/12*G10</f>
        <v>#N/A</v>
      </c>
      <c r="H13" s="22" t="e">
        <f ca="1">'4.2'!$B$11/12*H10</f>
        <v>#N/A</v>
      </c>
      <c r="I13" s="22" t="e">
        <f ca="1">'4.2'!$B$11/12*I10</f>
        <v>#N/A</v>
      </c>
      <c r="J13" s="22" t="e">
        <f ca="1">'4.2'!$B$11/12*J10</f>
        <v>#N/A</v>
      </c>
      <c r="K13" s="22" t="e">
        <f ca="1">'4.2'!$B$11/12*K10</f>
        <v>#N/A</v>
      </c>
      <c r="L13" s="22" t="e">
        <f ca="1">'4.2'!$B$11/12*L10</f>
        <v>#N/A</v>
      </c>
      <c r="M13" s="22" t="e">
        <f ca="1">'4.2'!$B$11/12*M10</f>
        <v>#N/A</v>
      </c>
      <c r="N13" s="22" t="e">
        <f ca="1">'4.2'!$B$11/12*N10</f>
        <v>#N/A</v>
      </c>
      <c r="O13" s="22" t="e">
        <f ca="1">'4.2'!$B$11/12*O10</f>
        <v>#N/A</v>
      </c>
      <c r="P13" s="22" t="e">
        <f ca="1">'4.2'!$B$11/12*P10</f>
        <v>#N/A</v>
      </c>
      <c r="Q13" s="22" t="e">
        <f ca="1">'4.2'!$B$11/12*Q10</f>
        <v>#N/A</v>
      </c>
      <c r="R13" s="22" t="e">
        <f ca="1">'4.2'!$B$11/12*R10</f>
        <v>#N/A</v>
      </c>
      <c r="S13" s="22" t="e">
        <f ca="1">'4.2'!$B$11/12*S10</f>
        <v>#N/A</v>
      </c>
      <c r="T13" s="22" t="e">
        <f ca="1">'4.2'!$B$11/12*T10</f>
        <v>#N/A</v>
      </c>
      <c r="U13" s="22" t="e">
        <f ca="1">'4.2'!$B$11/12*U10</f>
        <v>#N/A</v>
      </c>
      <c r="V13" s="22" t="e">
        <f ca="1">'4.2'!$B$11/12*V10</f>
        <v>#N/A</v>
      </c>
      <c r="W13" s="22" t="e">
        <f ca="1">'4.2'!$B$11/12*W10</f>
        <v>#N/A</v>
      </c>
      <c r="X13" s="22" t="e">
        <f ca="1">'4.2'!$B$11/12*X10</f>
        <v>#N/A</v>
      </c>
      <c r="Y13" s="22" t="e">
        <f ca="1">'4.2'!$B$11/12*Y10</f>
        <v>#N/A</v>
      </c>
      <c r="Z13" s="22" t="e">
        <f ca="1">'4.2'!$B$11/12*Z10</f>
        <v>#N/A</v>
      </c>
      <c r="AA13" s="22" t="e">
        <f ca="1">'4.2'!$B$11/12*AA10</f>
        <v>#N/A</v>
      </c>
      <c r="AB13" s="22" t="e">
        <f ca="1">'4.2'!$B$11/12*AB10</f>
        <v>#N/A</v>
      </c>
      <c r="AC13" s="22" t="e">
        <f ca="1">'4.2'!$B$11/12*AC10</f>
        <v>#N/A</v>
      </c>
      <c r="AD13" s="22" t="e">
        <f ca="1">'4.2'!$B$11/12*AD10</f>
        <v>#N/A</v>
      </c>
      <c r="AE13" s="22" t="e">
        <f ca="1">'4.2'!$B$11/12*AE10</f>
        <v>#N/A</v>
      </c>
      <c r="AF13" s="22" t="e">
        <f ca="1">'4.2'!$B$11/12*AF10</f>
        <v>#N/A</v>
      </c>
      <c r="AG13" s="22" t="e">
        <f ca="1">'4.2'!$B$11/12*AG10</f>
        <v>#N/A</v>
      </c>
      <c r="AH13" s="22" t="e">
        <f ca="1">'4.2'!$B$11/12*AH10</f>
        <v>#N/A</v>
      </c>
      <c r="AI13" s="22" t="e">
        <f ca="1">'4.2'!$B$11/12*AI10</f>
        <v>#N/A</v>
      </c>
      <c r="AJ13" s="22" t="e">
        <f ca="1">'4.2'!$B$11/12*AJ10</f>
        <v>#N/A</v>
      </c>
      <c r="AK13" s="22" t="e">
        <f ca="1">'4.2'!$B$11/12*AK10</f>
        <v>#N/A</v>
      </c>
      <c r="AL13" s="22" t="e">
        <f ca="1">'4.2'!$B$11/12*AL10</f>
        <v>#N/A</v>
      </c>
      <c r="AM13" s="22" t="e">
        <f ca="1">'4.2'!$B$11/12*AM10</f>
        <v>#N/A</v>
      </c>
      <c r="AN13" s="22" t="e">
        <f ca="1">'4.2'!$B$11/12*AN10</f>
        <v>#N/A</v>
      </c>
      <c r="AO13" s="22" t="e">
        <f ca="1">'4.2'!$B$11/12*AO10</f>
        <v>#N/A</v>
      </c>
      <c r="AP13" s="22" t="e">
        <f ca="1">'4.2'!$B$11/12*AP10</f>
        <v>#N/A</v>
      </c>
      <c r="AQ13" s="22" t="e">
        <f ca="1">'4.2'!$B$11/12*AQ10</f>
        <v>#N/A</v>
      </c>
      <c r="AR13" s="22" t="e">
        <f ca="1">'4.2'!$B$11/12*AR10</f>
        <v>#N/A</v>
      </c>
      <c r="AS13" s="22" t="e">
        <f ca="1">'4.2'!$B$11/12*AS10</f>
        <v>#N/A</v>
      </c>
      <c r="AT13" s="22" t="e">
        <f ca="1">'4.2'!$B$11/12*AT10</f>
        <v>#N/A</v>
      </c>
      <c r="AU13" s="22" t="e">
        <f ca="1">'4.2'!$B$11/12*AU10</f>
        <v>#N/A</v>
      </c>
      <c r="AV13" s="22" t="e">
        <f ca="1">'4.2'!$B$11/12*AV10</f>
        <v>#N/A</v>
      </c>
      <c r="AW13" s="22" t="e">
        <f ca="1">'4.2'!$B$11/12*AW10</f>
        <v>#N/A</v>
      </c>
      <c r="AX13" s="22" t="e">
        <f ca="1">'4.2'!$B$11/12*AX10</f>
        <v>#N/A</v>
      </c>
      <c r="AY13" s="22" t="e">
        <f ca="1">'4.2'!$B$11/12*AY10</f>
        <v>#N/A</v>
      </c>
      <c r="AZ13" s="473" t="e">
        <f t="shared" ca="1" si="10"/>
        <v>#N/A</v>
      </c>
    </row>
    <row r="14" spans="1:77" x14ac:dyDescent="0.25">
      <c r="A14">
        <f t="shared" si="9"/>
        <v>0</v>
      </c>
      <c r="B14" s="3" t="s">
        <v>14</v>
      </c>
      <c r="C14" t="s">
        <v>83</v>
      </c>
      <c r="D14" s="22">
        <f ca="1">IFERROR(SUM(D10:D13),0)</f>
        <v>0</v>
      </c>
      <c r="E14" s="22">
        <f t="shared" ref="E14:AM14" ca="1" si="11">IFERROR(SUM(E10:E13),0)</f>
        <v>0</v>
      </c>
      <c r="F14" s="22">
        <f t="shared" ca="1" si="11"/>
        <v>0</v>
      </c>
      <c r="G14" s="22">
        <f t="shared" ca="1" si="11"/>
        <v>0</v>
      </c>
      <c r="H14" s="22">
        <f t="shared" ca="1" si="11"/>
        <v>0</v>
      </c>
      <c r="I14" s="22">
        <f t="shared" ca="1" si="11"/>
        <v>0</v>
      </c>
      <c r="J14" s="22">
        <f t="shared" ca="1" si="11"/>
        <v>0</v>
      </c>
      <c r="K14" s="22">
        <f t="shared" ca="1" si="11"/>
        <v>0</v>
      </c>
      <c r="L14" s="22">
        <f t="shared" ca="1" si="11"/>
        <v>0</v>
      </c>
      <c r="M14" s="22">
        <f t="shared" ca="1" si="11"/>
        <v>0</v>
      </c>
      <c r="N14" s="22">
        <f t="shared" ca="1" si="11"/>
        <v>0</v>
      </c>
      <c r="O14" s="22">
        <f t="shared" ca="1" si="11"/>
        <v>0</v>
      </c>
      <c r="P14" s="22">
        <f t="shared" ca="1" si="11"/>
        <v>0</v>
      </c>
      <c r="Q14" s="22">
        <f t="shared" ca="1" si="11"/>
        <v>0</v>
      </c>
      <c r="R14" s="22">
        <f t="shared" ca="1" si="11"/>
        <v>0</v>
      </c>
      <c r="S14" s="22">
        <f t="shared" ca="1" si="11"/>
        <v>0</v>
      </c>
      <c r="T14" s="22">
        <f t="shared" ca="1" si="11"/>
        <v>0</v>
      </c>
      <c r="U14" s="22">
        <f t="shared" ca="1" si="11"/>
        <v>0</v>
      </c>
      <c r="V14" s="22">
        <f t="shared" ca="1" si="11"/>
        <v>0</v>
      </c>
      <c r="W14" s="22">
        <f t="shared" ca="1" si="11"/>
        <v>0</v>
      </c>
      <c r="X14" s="22">
        <f t="shared" ca="1" si="11"/>
        <v>0</v>
      </c>
      <c r="Y14" s="22">
        <f t="shared" ca="1" si="11"/>
        <v>0</v>
      </c>
      <c r="Z14" s="22">
        <f t="shared" ca="1" si="11"/>
        <v>0</v>
      </c>
      <c r="AA14" s="22">
        <f t="shared" ca="1" si="11"/>
        <v>0</v>
      </c>
      <c r="AB14" s="22">
        <f t="shared" ca="1" si="11"/>
        <v>0</v>
      </c>
      <c r="AC14" s="22">
        <f t="shared" ca="1" si="11"/>
        <v>0</v>
      </c>
      <c r="AD14" s="22">
        <f t="shared" ca="1" si="11"/>
        <v>0</v>
      </c>
      <c r="AE14" s="22">
        <f t="shared" ca="1" si="11"/>
        <v>0</v>
      </c>
      <c r="AF14" s="22">
        <f t="shared" ca="1" si="11"/>
        <v>0</v>
      </c>
      <c r="AG14" s="22">
        <f t="shared" ca="1" si="11"/>
        <v>0</v>
      </c>
      <c r="AH14" s="22">
        <f t="shared" ca="1" si="11"/>
        <v>0</v>
      </c>
      <c r="AI14" s="22">
        <f t="shared" ca="1" si="11"/>
        <v>0</v>
      </c>
      <c r="AJ14" s="22">
        <f t="shared" ca="1" si="11"/>
        <v>0</v>
      </c>
      <c r="AK14" s="22">
        <f t="shared" ca="1" si="11"/>
        <v>0</v>
      </c>
      <c r="AL14" s="22">
        <f t="shared" ca="1" si="11"/>
        <v>0</v>
      </c>
      <c r="AM14" s="22">
        <f t="shared" ca="1" si="11"/>
        <v>0</v>
      </c>
      <c r="AN14" s="22">
        <f t="shared" ref="AN14:AY14" ca="1" si="12">IFERROR(SUM(AN10:AN13),0)</f>
        <v>0</v>
      </c>
      <c r="AO14" s="22">
        <f t="shared" ca="1" si="12"/>
        <v>0</v>
      </c>
      <c r="AP14" s="22">
        <f t="shared" ca="1" si="12"/>
        <v>0</v>
      </c>
      <c r="AQ14" s="22">
        <f t="shared" ca="1" si="12"/>
        <v>0</v>
      </c>
      <c r="AR14" s="22">
        <f t="shared" ca="1" si="12"/>
        <v>0</v>
      </c>
      <c r="AS14" s="22">
        <f t="shared" ca="1" si="12"/>
        <v>0</v>
      </c>
      <c r="AT14" s="22">
        <f t="shared" ca="1" si="12"/>
        <v>0</v>
      </c>
      <c r="AU14" s="22">
        <f t="shared" ca="1" si="12"/>
        <v>0</v>
      </c>
      <c r="AV14" s="22">
        <f t="shared" ca="1" si="12"/>
        <v>0</v>
      </c>
      <c r="AW14" s="22">
        <f t="shared" ca="1" si="12"/>
        <v>0</v>
      </c>
      <c r="AX14" s="22">
        <f t="shared" ca="1" si="12"/>
        <v>0</v>
      </c>
      <c r="AY14" s="22">
        <f t="shared" ca="1" si="12"/>
        <v>0</v>
      </c>
      <c r="AZ14" s="473">
        <f ca="1">ROUNDUP(SUM(D14:AY14),0)</f>
        <v>0</v>
      </c>
      <c r="BB14" s="21">
        <f ca="1">IFERROR($AZ14/$BA10*BB10,0)</f>
        <v>0</v>
      </c>
      <c r="BC14" s="21">
        <f t="shared" ref="BC14:BU14" ca="1" si="13">IFERROR($AZ14/$BA10*BC10,0)</f>
        <v>0</v>
      </c>
      <c r="BD14" s="21">
        <f t="shared" ca="1" si="13"/>
        <v>0</v>
      </c>
      <c r="BE14" s="21">
        <f t="shared" ca="1" si="13"/>
        <v>0</v>
      </c>
      <c r="BF14" s="21">
        <f t="shared" ca="1" si="13"/>
        <v>0</v>
      </c>
      <c r="BG14" s="21">
        <f t="shared" ca="1" si="13"/>
        <v>0</v>
      </c>
      <c r="BH14" s="21">
        <f t="shared" ca="1" si="13"/>
        <v>0</v>
      </c>
      <c r="BI14" s="21">
        <f t="shared" ca="1" si="13"/>
        <v>0</v>
      </c>
      <c r="BJ14" s="21">
        <f t="shared" ca="1" si="13"/>
        <v>0</v>
      </c>
      <c r="BK14" s="21">
        <f t="shared" ca="1" si="13"/>
        <v>0</v>
      </c>
      <c r="BL14" s="21">
        <f t="shared" ca="1" si="13"/>
        <v>0</v>
      </c>
      <c r="BM14" s="21">
        <f t="shared" ca="1" si="13"/>
        <v>0</v>
      </c>
      <c r="BN14" s="21">
        <f t="shared" ca="1" si="13"/>
        <v>0</v>
      </c>
      <c r="BO14" s="21">
        <f t="shared" ca="1" si="13"/>
        <v>0</v>
      </c>
      <c r="BP14" s="21">
        <f t="shared" ca="1" si="13"/>
        <v>0</v>
      </c>
      <c r="BQ14" s="21">
        <f t="shared" ca="1" si="13"/>
        <v>0</v>
      </c>
      <c r="BR14" s="21">
        <f t="shared" ca="1" si="13"/>
        <v>0</v>
      </c>
      <c r="BS14" s="21">
        <f t="shared" ca="1" si="13"/>
        <v>0</v>
      </c>
      <c r="BT14" s="21">
        <f t="shared" ca="1" si="13"/>
        <v>0</v>
      </c>
      <c r="BU14" s="21">
        <f t="shared" ca="1" si="13"/>
        <v>0</v>
      </c>
      <c r="BV14" s="473">
        <f ca="1">SUM(D14:O14)</f>
        <v>0</v>
      </c>
      <c r="BW14" s="473">
        <f ca="1">SUM(P14:AA14)</f>
        <v>0</v>
      </c>
      <c r="BX14" s="473">
        <f ca="1">SUM(AB14:AM14)</f>
        <v>0</v>
      </c>
      <c r="BY14" s="473">
        <f ca="1">SUM(AN14:AY14)</f>
        <v>0</v>
      </c>
    </row>
    <row r="15" spans="1:77" s="23" customFormat="1" x14ac:dyDescent="0.25">
      <c r="A15" s="23">
        <f>+'4.Team'!C45</f>
        <v>0</v>
      </c>
      <c r="B15" s="15" t="s">
        <v>15</v>
      </c>
      <c r="C15" s="23" t="s">
        <v>1</v>
      </c>
      <c r="D15" s="24">
        <f ca="1">+'4.Team'!J45</f>
        <v>0</v>
      </c>
      <c r="E15" s="24">
        <f ca="1">+'4.Team'!K45</f>
        <v>0</v>
      </c>
      <c r="F15" s="24" t="e">
        <f ca="1">+'4.Team'!L45</f>
        <v>#N/A</v>
      </c>
      <c r="G15" s="24" t="e">
        <f ca="1">+'4.Team'!M45</f>
        <v>#N/A</v>
      </c>
      <c r="H15" s="24" t="e">
        <f ca="1">+'4.Team'!N45</f>
        <v>#N/A</v>
      </c>
      <c r="I15" s="24" t="e">
        <f ca="1">+'4.Team'!O45</f>
        <v>#N/A</v>
      </c>
      <c r="J15" s="24" t="e">
        <f ca="1">+'4.Team'!P45</f>
        <v>#N/A</v>
      </c>
      <c r="K15" s="24" t="e">
        <f ca="1">+'4.Team'!Q45</f>
        <v>#N/A</v>
      </c>
      <c r="L15" s="24" t="e">
        <f ca="1">+'4.Team'!R45</f>
        <v>#N/A</v>
      </c>
      <c r="M15" s="24" t="e">
        <f ca="1">+'4.Team'!S45</f>
        <v>#N/A</v>
      </c>
      <c r="N15" s="24" t="e">
        <f ca="1">+'4.Team'!T45</f>
        <v>#N/A</v>
      </c>
      <c r="O15" s="24" t="e">
        <f ca="1">+'4.Team'!U45</f>
        <v>#N/A</v>
      </c>
      <c r="P15" s="24" t="e">
        <f ca="1">+'4.Team'!V45</f>
        <v>#N/A</v>
      </c>
      <c r="Q15" s="24" t="e">
        <f ca="1">+'4.Team'!W45</f>
        <v>#N/A</v>
      </c>
      <c r="R15" s="24" t="e">
        <f ca="1">+'4.Team'!X45</f>
        <v>#N/A</v>
      </c>
      <c r="S15" s="24" t="e">
        <f ca="1">+'4.Team'!Y45</f>
        <v>#N/A</v>
      </c>
      <c r="T15" s="24" t="e">
        <f ca="1">+'4.Team'!Z45</f>
        <v>#N/A</v>
      </c>
      <c r="U15" s="24" t="e">
        <f ca="1">+'4.Team'!AA45</f>
        <v>#N/A</v>
      </c>
      <c r="V15" s="24" t="e">
        <f ca="1">+'4.Team'!AB45</f>
        <v>#N/A</v>
      </c>
      <c r="W15" s="24" t="e">
        <f ca="1">+'4.Team'!AC45</f>
        <v>#N/A</v>
      </c>
      <c r="X15" s="24" t="e">
        <f ca="1">+'4.Team'!AD45</f>
        <v>#N/A</v>
      </c>
      <c r="Y15" s="24" t="e">
        <f ca="1">+'4.Team'!AE45</f>
        <v>#N/A</v>
      </c>
      <c r="Z15" s="24" t="e">
        <f ca="1">+'4.Team'!AF45</f>
        <v>#N/A</v>
      </c>
      <c r="AA15" s="24" t="e">
        <f ca="1">+'4.Team'!AG45</f>
        <v>#N/A</v>
      </c>
      <c r="AB15" s="24" t="e">
        <f ca="1">+'4.Team'!AH45</f>
        <v>#N/A</v>
      </c>
      <c r="AC15" s="24" t="e">
        <f ca="1">+'4.Team'!AI45</f>
        <v>#N/A</v>
      </c>
      <c r="AD15" s="24" t="e">
        <f ca="1">+'4.Team'!AJ45</f>
        <v>#N/A</v>
      </c>
      <c r="AE15" s="24" t="e">
        <f ca="1">+'4.Team'!AK45</f>
        <v>#N/A</v>
      </c>
      <c r="AF15" s="24" t="e">
        <f ca="1">+'4.Team'!AL45</f>
        <v>#N/A</v>
      </c>
      <c r="AG15" s="24" t="e">
        <f ca="1">+'4.Team'!AM45</f>
        <v>#N/A</v>
      </c>
      <c r="AH15" s="24" t="e">
        <f ca="1">+'4.Team'!AN45</f>
        <v>#N/A</v>
      </c>
      <c r="AI15" s="24" t="e">
        <f ca="1">+'4.Team'!AO45</f>
        <v>#N/A</v>
      </c>
      <c r="AJ15" s="24" t="e">
        <f ca="1">+'4.Team'!AP45</f>
        <v>#N/A</v>
      </c>
      <c r="AK15" s="24" t="e">
        <f ca="1">+'4.Team'!AQ45</f>
        <v>#N/A</v>
      </c>
      <c r="AL15" s="24" t="e">
        <f ca="1">+'4.Team'!AR45</f>
        <v>#N/A</v>
      </c>
      <c r="AM15" s="24" t="e">
        <f ca="1">+'4.Team'!AS45</f>
        <v>#N/A</v>
      </c>
      <c r="AN15" s="24" t="e">
        <f ca="1">+'4.Team'!AT45</f>
        <v>#N/A</v>
      </c>
      <c r="AO15" s="24" t="e">
        <f ca="1">+'4.Team'!AU45</f>
        <v>#N/A</v>
      </c>
      <c r="AP15" s="24" t="e">
        <f ca="1">+'4.Team'!AV45</f>
        <v>#N/A</v>
      </c>
      <c r="AQ15" s="24" t="e">
        <f ca="1">+'4.Team'!AW45</f>
        <v>#N/A</v>
      </c>
      <c r="AR15" s="24" t="e">
        <f ca="1">+'4.Team'!AX45</f>
        <v>#N/A</v>
      </c>
      <c r="AS15" s="24" t="e">
        <f ca="1">+'4.Team'!AY45</f>
        <v>#N/A</v>
      </c>
      <c r="AT15" s="24" t="e">
        <f ca="1">+'4.Team'!AZ45</f>
        <v>#N/A</v>
      </c>
      <c r="AU15" s="24" t="e">
        <f ca="1">+'4.Team'!BA45</f>
        <v>#N/A</v>
      </c>
      <c r="AV15" s="24" t="e">
        <f ca="1">+'4.Team'!BB45</f>
        <v>#N/A</v>
      </c>
      <c r="AW15" s="24" t="e">
        <f ca="1">+'4.Team'!BC45</f>
        <v>#N/A</v>
      </c>
      <c r="AX15" s="24" t="e">
        <f ca="1">+'4.Team'!BD45</f>
        <v>#N/A</v>
      </c>
      <c r="AY15" s="24" t="e">
        <f ca="1">+'4.Team'!BE45</f>
        <v>#N/A</v>
      </c>
      <c r="AZ15" s="23" t="e">
        <f ca="1">SUM(D15:AY15)</f>
        <v>#N/A</v>
      </c>
      <c r="BA15" s="23">
        <f>+'4.Team'!I45</f>
        <v>0</v>
      </c>
      <c r="BB15" s="23">
        <f>+'4.Team'!BF45</f>
        <v>0</v>
      </c>
      <c r="BC15" s="23">
        <f>+'4.Team'!BG45</f>
        <v>0</v>
      </c>
      <c r="BD15" s="23">
        <f>+'4.Team'!BH45</f>
        <v>0</v>
      </c>
      <c r="BE15" s="23">
        <f>+'4.Team'!BI45</f>
        <v>0</v>
      </c>
      <c r="BF15" s="23">
        <f>+'4.Team'!BJ45</f>
        <v>0</v>
      </c>
      <c r="BG15" s="23">
        <f>+'4.Team'!BK45</f>
        <v>0</v>
      </c>
      <c r="BH15" s="23">
        <f>+'4.Team'!BL45</f>
        <v>0</v>
      </c>
      <c r="BI15" s="23">
        <f>+'4.Team'!BM45</f>
        <v>0</v>
      </c>
      <c r="BJ15" s="23">
        <f>+'4.Team'!BN45</f>
        <v>0</v>
      </c>
      <c r="BK15" s="23">
        <f>+'4.Team'!BO45</f>
        <v>0</v>
      </c>
      <c r="BL15" s="23">
        <f>+'4.Team'!BP45</f>
        <v>0</v>
      </c>
      <c r="BM15" s="23">
        <f>+'4.Team'!BQ45</f>
        <v>0</v>
      </c>
      <c r="BN15" s="23">
        <f>+'4.Team'!BR45</f>
        <v>0</v>
      </c>
      <c r="BO15" s="23">
        <f>+'4.Team'!BS45</f>
        <v>0</v>
      </c>
      <c r="BP15" s="23">
        <f>+'4.Team'!BT45</f>
        <v>0</v>
      </c>
      <c r="BQ15" s="23">
        <f>+'4.Team'!BU45</f>
        <v>0</v>
      </c>
      <c r="BR15" s="23">
        <f>+'4.Team'!BV45</f>
        <v>0</v>
      </c>
      <c r="BS15" s="23">
        <f>+'4.Team'!BW45</f>
        <v>0</v>
      </c>
      <c r="BT15" s="23">
        <f>+'4.Team'!BX45</f>
        <v>0</v>
      </c>
      <c r="BU15" s="23">
        <f>+'4.Team'!BY45</f>
        <v>0</v>
      </c>
    </row>
    <row r="16" spans="1:77" x14ac:dyDescent="0.25">
      <c r="A16">
        <f>+A15</f>
        <v>0</v>
      </c>
      <c r="B16" s="3" t="s">
        <v>15</v>
      </c>
      <c r="C16" t="s">
        <v>81</v>
      </c>
      <c r="D16" s="22" t="e">
        <f ca="1">VLOOKUP($A16,'4.2'!$A$4:$F$7,D$2,FALSE)*D15</f>
        <v>#N/A</v>
      </c>
      <c r="E16" s="22" t="e">
        <f ca="1">VLOOKUP($A16,'4.2'!$A$4:$F$7,E$2,FALSE)*E15</f>
        <v>#N/A</v>
      </c>
      <c r="F16" s="22" t="e">
        <f ca="1">VLOOKUP($A16,'4.2'!$A$4:$F$7,F$2,FALSE)*F15</f>
        <v>#N/A</v>
      </c>
      <c r="G16" s="22" t="e">
        <f ca="1">VLOOKUP($A16,'4.2'!$A$4:$F$7,G$2,FALSE)*G15</f>
        <v>#N/A</v>
      </c>
      <c r="H16" s="22" t="e">
        <f ca="1">VLOOKUP($A16,'4.2'!$A$4:$F$7,H$2,FALSE)*H15</f>
        <v>#N/A</v>
      </c>
      <c r="I16" s="22" t="e">
        <f ca="1">VLOOKUP($A16,'4.2'!$A$4:$F$7,I$2,FALSE)*I15</f>
        <v>#N/A</v>
      </c>
      <c r="J16" s="22" t="e">
        <f ca="1">VLOOKUP($A16,'4.2'!$A$4:$F$7,J$2,FALSE)*J15</f>
        <v>#N/A</v>
      </c>
      <c r="K16" s="22" t="e">
        <f ca="1">VLOOKUP($A16,'4.2'!$A$4:$F$7,K$2,FALSE)*K15</f>
        <v>#N/A</v>
      </c>
      <c r="L16" s="22" t="e">
        <f ca="1">VLOOKUP($A16,'4.2'!$A$4:$F$7,L$2,FALSE)*L15</f>
        <v>#N/A</v>
      </c>
      <c r="M16" s="22" t="e">
        <f ca="1">VLOOKUP($A16,'4.2'!$A$4:$F$7,M$2,FALSE)*M15</f>
        <v>#N/A</v>
      </c>
      <c r="N16" s="22" t="e">
        <f ca="1">VLOOKUP($A16,'4.2'!$A$4:$F$7,N$2,FALSE)*N15</f>
        <v>#N/A</v>
      </c>
      <c r="O16" s="22" t="e">
        <f ca="1">VLOOKUP($A16,'4.2'!$A$4:$F$7,O$2,FALSE)*O15</f>
        <v>#N/A</v>
      </c>
      <c r="P16" s="22" t="e">
        <f ca="1">VLOOKUP($A16,'4.2'!$A$4:$F$7,P$2,FALSE)*P15</f>
        <v>#N/A</v>
      </c>
      <c r="Q16" s="22" t="e">
        <f ca="1">VLOOKUP($A16,'4.2'!$A$4:$F$7,Q$2,FALSE)*Q15</f>
        <v>#N/A</v>
      </c>
      <c r="R16" s="22" t="e">
        <f ca="1">VLOOKUP($A16,'4.2'!$A$4:$F$7,R$2,FALSE)*R15</f>
        <v>#N/A</v>
      </c>
      <c r="S16" s="22" t="e">
        <f ca="1">VLOOKUP($A16,'4.2'!$A$4:$F$7,S$2,FALSE)*S15</f>
        <v>#N/A</v>
      </c>
      <c r="T16" s="22" t="e">
        <f ca="1">VLOOKUP($A16,'4.2'!$A$4:$F$7,T$2,FALSE)*T15</f>
        <v>#N/A</v>
      </c>
      <c r="U16" s="22" t="e">
        <f ca="1">VLOOKUP($A16,'4.2'!$A$4:$F$7,U$2,FALSE)*U15</f>
        <v>#N/A</v>
      </c>
      <c r="V16" s="22" t="e">
        <f ca="1">VLOOKUP($A16,'4.2'!$A$4:$F$7,V$2,FALSE)*V15</f>
        <v>#N/A</v>
      </c>
      <c r="W16" s="22" t="e">
        <f ca="1">VLOOKUP($A16,'4.2'!$A$4:$F$7,W$2,FALSE)*W15</f>
        <v>#N/A</v>
      </c>
      <c r="X16" s="22" t="e">
        <f ca="1">VLOOKUP($A16,'4.2'!$A$4:$F$7,X$2,FALSE)*X15</f>
        <v>#N/A</v>
      </c>
      <c r="Y16" s="22" t="e">
        <f ca="1">VLOOKUP($A16,'4.2'!$A$4:$F$7,Y$2,FALSE)*Y15</f>
        <v>#N/A</v>
      </c>
      <c r="Z16" s="22" t="e">
        <f ca="1">VLOOKUP($A16,'4.2'!$A$4:$F$7,Z$2,FALSE)*Z15</f>
        <v>#N/A</v>
      </c>
      <c r="AA16" s="22" t="e">
        <f ca="1">VLOOKUP($A16,'4.2'!$A$4:$F$7,AA$2,FALSE)*AA15</f>
        <v>#N/A</v>
      </c>
      <c r="AB16" s="22" t="e">
        <f ca="1">VLOOKUP($A16,'4.2'!$A$4:$F$7,AB$2,FALSE)*AB15</f>
        <v>#N/A</v>
      </c>
      <c r="AC16" s="22" t="e">
        <f ca="1">VLOOKUP($A16,'4.2'!$A$4:$F$7,AC$2,FALSE)*AC15</f>
        <v>#N/A</v>
      </c>
      <c r="AD16" s="22" t="e">
        <f ca="1">VLOOKUP($A16,'4.2'!$A$4:$F$7,AD$2,FALSE)*AD15</f>
        <v>#N/A</v>
      </c>
      <c r="AE16" s="22" t="e">
        <f ca="1">VLOOKUP($A16,'4.2'!$A$4:$F$7,AE$2,FALSE)*AE15</f>
        <v>#N/A</v>
      </c>
      <c r="AF16" s="22" t="e">
        <f ca="1">VLOOKUP($A16,'4.2'!$A$4:$F$7,AF$2,FALSE)*AF15</f>
        <v>#N/A</v>
      </c>
      <c r="AG16" s="22" t="e">
        <f ca="1">VLOOKUP($A16,'4.2'!$A$4:$F$7,AG$2,FALSE)*AG15</f>
        <v>#N/A</v>
      </c>
      <c r="AH16" s="22" t="e">
        <f ca="1">VLOOKUP($A16,'4.2'!$A$4:$F$7,AH$2,FALSE)*AH15</f>
        <v>#N/A</v>
      </c>
      <c r="AI16" s="22" t="e">
        <f ca="1">VLOOKUP($A16,'4.2'!$A$4:$F$7,AI$2,FALSE)*AI15</f>
        <v>#N/A</v>
      </c>
      <c r="AJ16" s="22" t="e">
        <f ca="1">VLOOKUP($A16,'4.2'!$A$4:$F$7,AJ$2,FALSE)*AJ15</f>
        <v>#N/A</v>
      </c>
      <c r="AK16" s="22" t="e">
        <f ca="1">VLOOKUP($A16,'4.2'!$A$4:$F$7,AK$2,FALSE)*AK15</f>
        <v>#N/A</v>
      </c>
      <c r="AL16" s="22" t="e">
        <f ca="1">VLOOKUP($A16,'4.2'!$A$4:$F$7,AL$2,FALSE)*AL15</f>
        <v>#N/A</v>
      </c>
      <c r="AM16" s="22" t="e">
        <f ca="1">VLOOKUP($A16,'4.2'!$A$4:$F$7,AM$2,FALSE)*AM15</f>
        <v>#N/A</v>
      </c>
      <c r="AN16" s="22" t="e">
        <f ca="1">VLOOKUP($A16,'4.2'!$A$4:$F$7,AN$2,FALSE)*AN15</f>
        <v>#N/A</v>
      </c>
      <c r="AO16" s="22" t="e">
        <f ca="1">VLOOKUP($A16,'4.2'!$A$4:$F$7,AO$2,FALSE)*AO15</f>
        <v>#N/A</v>
      </c>
      <c r="AP16" s="22" t="e">
        <f ca="1">VLOOKUP($A16,'4.2'!$A$4:$F$7,AP$2,FALSE)*AP15</f>
        <v>#N/A</v>
      </c>
      <c r="AQ16" s="22" t="e">
        <f ca="1">VLOOKUP($A16,'4.2'!$A$4:$F$7,AQ$2,FALSE)*AQ15</f>
        <v>#N/A</v>
      </c>
      <c r="AR16" s="22" t="e">
        <f ca="1">VLOOKUP($A16,'4.2'!$A$4:$F$7,AR$2,FALSE)*AR15</f>
        <v>#N/A</v>
      </c>
      <c r="AS16" s="22" t="e">
        <f ca="1">VLOOKUP($A16,'4.2'!$A$4:$F$7,AS$2,FALSE)*AS15</f>
        <v>#N/A</v>
      </c>
      <c r="AT16" s="22" t="e">
        <f ca="1">VLOOKUP($A16,'4.2'!$A$4:$F$7,AT$2,FALSE)*AT15</f>
        <v>#N/A</v>
      </c>
      <c r="AU16" s="22" t="e">
        <f ca="1">VLOOKUP($A16,'4.2'!$A$4:$F$7,AU$2,FALSE)*AU15</f>
        <v>#N/A</v>
      </c>
      <c r="AV16" s="22" t="e">
        <f ca="1">VLOOKUP($A16,'4.2'!$A$4:$F$7,AV$2,FALSE)*AV15</f>
        <v>#N/A</v>
      </c>
      <c r="AW16" s="22" t="e">
        <f ca="1">VLOOKUP($A16,'4.2'!$A$4:$F$7,AW$2,FALSE)*AW15</f>
        <v>#N/A</v>
      </c>
      <c r="AX16" s="22" t="e">
        <f ca="1">VLOOKUP($A16,'4.2'!$A$4:$F$7,AX$2,FALSE)*AX15</f>
        <v>#N/A</v>
      </c>
      <c r="AY16" s="22" t="e">
        <f ca="1">VLOOKUP($A16,'4.2'!$A$4:$F$7,AY$2,FALSE)*AY15</f>
        <v>#N/A</v>
      </c>
      <c r="AZ16" s="473" t="e">
        <f ca="1">SUM(D16:AY16)</f>
        <v>#N/A</v>
      </c>
    </row>
    <row r="17" spans="1:77" x14ac:dyDescent="0.25">
      <c r="A17">
        <f t="shared" ref="A17:A19" si="14">+A16</f>
        <v>0</v>
      </c>
      <c r="B17" s="3" t="s">
        <v>15</v>
      </c>
      <c r="C17" t="s">
        <v>79</v>
      </c>
      <c r="D17" s="22" t="e">
        <f ca="1">IF($AZ15&lt;6,0,VLOOKUP($C17,'4.2'!$A$4:$F$11,D$2,FALSE)*D15)</f>
        <v>#N/A</v>
      </c>
      <c r="E17" s="22" t="e">
        <f ca="1">IF($AZ15&lt;6,0,VLOOKUP($C17,'4.2'!$A$4:$F$11,E$2,FALSE)*E15)</f>
        <v>#N/A</v>
      </c>
      <c r="F17" s="22" t="e">
        <f ca="1">IF($AZ15&lt;6,0,VLOOKUP($C17,'4.2'!$A$4:$F$11,F$2,FALSE)*F15)</f>
        <v>#N/A</v>
      </c>
      <c r="G17" s="22" t="e">
        <f ca="1">IF($AZ15&lt;6,0,VLOOKUP($C17,'4.2'!$A$4:$F$11,G$2,FALSE)*G15)</f>
        <v>#N/A</v>
      </c>
      <c r="H17" s="22" t="e">
        <f ca="1">IF($AZ15&lt;6,0,VLOOKUP($C17,'4.2'!$A$4:$F$11,H$2,FALSE)*H15)</f>
        <v>#N/A</v>
      </c>
      <c r="I17" s="22" t="e">
        <f ca="1">IF($AZ15&lt;6,0,VLOOKUP($C17,'4.2'!$A$4:$F$11,I$2,FALSE)*I15)</f>
        <v>#N/A</v>
      </c>
      <c r="J17" s="22" t="e">
        <f ca="1">IF($AZ15&lt;6,0,VLOOKUP($C17,'4.2'!$A$4:$F$11,J$2,FALSE)*J15)</f>
        <v>#N/A</v>
      </c>
      <c r="K17" s="22" t="e">
        <f ca="1">IF($AZ15&lt;6,0,VLOOKUP($C17,'4.2'!$A$4:$F$11,K$2,FALSE)*K15)</f>
        <v>#N/A</v>
      </c>
      <c r="L17" s="22" t="e">
        <f ca="1">IF($AZ15&lt;6,0,VLOOKUP($C17,'4.2'!$A$4:$F$11,L$2,FALSE)*L15)</f>
        <v>#N/A</v>
      </c>
      <c r="M17" s="22" t="e">
        <f ca="1">IF($AZ15&lt;6,0,VLOOKUP($C17,'4.2'!$A$4:$F$11,M$2,FALSE)*M15)</f>
        <v>#N/A</v>
      </c>
      <c r="N17" s="22" t="e">
        <f ca="1">IF($AZ15&lt;6,0,VLOOKUP($C17,'4.2'!$A$4:$F$11,N$2,FALSE)*N15)</f>
        <v>#N/A</v>
      </c>
      <c r="O17" s="22" t="e">
        <f ca="1">IF($AZ15&lt;6,0,VLOOKUP($C17,'4.2'!$A$4:$F$11,O$2,FALSE)*O15)</f>
        <v>#N/A</v>
      </c>
      <c r="P17" s="22" t="e">
        <f ca="1">IF($AZ15&lt;6,0,VLOOKUP($C17,'4.2'!$A$4:$F$11,P$2,FALSE)*P15)</f>
        <v>#N/A</v>
      </c>
      <c r="Q17" s="22" t="e">
        <f ca="1">IF($AZ15&lt;6,0,VLOOKUP($C17,'4.2'!$A$4:$F$11,Q$2,FALSE)*Q15)</f>
        <v>#N/A</v>
      </c>
      <c r="R17" s="22" t="e">
        <f ca="1">IF($AZ15&lt;6,0,VLOOKUP($C17,'4.2'!$A$4:$F$11,R$2,FALSE)*R15)</f>
        <v>#N/A</v>
      </c>
      <c r="S17" s="22" t="e">
        <f ca="1">IF($AZ15&lt;6,0,VLOOKUP($C17,'4.2'!$A$4:$F$11,S$2,FALSE)*S15)</f>
        <v>#N/A</v>
      </c>
      <c r="T17" s="22" t="e">
        <f ca="1">IF($AZ15&lt;6,0,VLOOKUP($C17,'4.2'!$A$4:$F$11,T$2,FALSE)*T15)</f>
        <v>#N/A</v>
      </c>
      <c r="U17" s="22" t="e">
        <f ca="1">IF($AZ15&lt;6,0,VLOOKUP($C17,'4.2'!$A$4:$F$11,U$2,FALSE)*U15)</f>
        <v>#N/A</v>
      </c>
      <c r="V17" s="22" t="e">
        <f ca="1">IF($AZ15&lt;6,0,VLOOKUP($C17,'4.2'!$A$4:$F$11,V$2,FALSE)*V15)</f>
        <v>#N/A</v>
      </c>
      <c r="W17" s="22" t="e">
        <f ca="1">IF($AZ15&lt;6,0,VLOOKUP($C17,'4.2'!$A$4:$F$11,W$2,FALSE)*W15)</f>
        <v>#N/A</v>
      </c>
      <c r="X17" s="22" t="e">
        <f ca="1">IF($AZ15&lt;6,0,VLOOKUP($C17,'4.2'!$A$4:$F$11,X$2,FALSE)*X15)</f>
        <v>#N/A</v>
      </c>
      <c r="Y17" s="22" t="e">
        <f ca="1">IF($AZ15&lt;6,0,VLOOKUP($C17,'4.2'!$A$4:$F$11,Y$2,FALSE)*Y15)</f>
        <v>#N/A</v>
      </c>
      <c r="Z17" s="22" t="e">
        <f ca="1">IF($AZ15&lt;6,0,VLOOKUP($C17,'4.2'!$A$4:$F$11,Z$2,FALSE)*Z15)</f>
        <v>#N/A</v>
      </c>
      <c r="AA17" s="22" t="e">
        <f ca="1">IF($AZ15&lt;6,0,VLOOKUP($C17,'4.2'!$A$4:$F$11,AA$2,FALSE)*AA15)</f>
        <v>#N/A</v>
      </c>
      <c r="AB17" s="22" t="e">
        <f ca="1">IF($AZ15&lt;6,0,VLOOKUP($C17,'4.2'!$A$4:$F$11,AB$2,FALSE)*AB15)</f>
        <v>#N/A</v>
      </c>
      <c r="AC17" s="22" t="e">
        <f ca="1">IF($AZ15&lt;6,0,VLOOKUP($C17,'4.2'!$A$4:$F$11,AC$2,FALSE)*AC15)</f>
        <v>#N/A</v>
      </c>
      <c r="AD17" s="22" t="e">
        <f ca="1">IF($AZ15&lt;6,0,VLOOKUP($C17,'4.2'!$A$4:$F$11,AD$2,FALSE)*AD15)</f>
        <v>#N/A</v>
      </c>
      <c r="AE17" s="22" t="e">
        <f ca="1">IF($AZ15&lt;6,0,VLOOKUP($C17,'4.2'!$A$4:$F$11,AE$2,FALSE)*AE15)</f>
        <v>#N/A</v>
      </c>
      <c r="AF17" s="22" t="e">
        <f ca="1">IF($AZ15&lt;6,0,VLOOKUP($C17,'4.2'!$A$4:$F$11,AF$2,FALSE)*AF15)</f>
        <v>#N/A</v>
      </c>
      <c r="AG17" s="22" t="e">
        <f ca="1">IF($AZ15&lt;6,0,VLOOKUP($C17,'4.2'!$A$4:$F$11,AG$2,FALSE)*AG15)</f>
        <v>#N/A</v>
      </c>
      <c r="AH17" s="22" t="e">
        <f ca="1">IF($AZ15&lt;6,0,VLOOKUP($C17,'4.2'!$A$4:$F$11,AH$2,FALSE)*AH15)</f>
        <v>#N/A</v>
      </c>
      <c r="AI17" s="22" t="e">
        <f ca="1">IF($AZ15&lt;6,0,VLOOKUP($C17,'4.2'!$A$4:$F$11,AI$2,FALSE)*AI15)</f>
        <v>#N/A</v>
      </c>
      <c r="AJ17" s="22" t="e">
        <f ca="1">IF($AZ15&lt;6,0,VLOOKUP($C17,'4.2'!$A$4:$F$11,AJ$2,FALSE)*AJ15)</f>
        <v>#N/A</v>
      </c>
      <c r="AK17" s="22" t="e">
        <f ca="1">IF($AZ15&lt;6,0,VLOOKUP($C17,'4.2'!$A$4:$F$11,AK$2,FALSE)*AK15)</f>
        <v>#N/A</v>
      </c>
      <c r="AL17" s="22" t="e">
        <f ca="1">IF($AZ15&lt;6,0,VLOOKUP($C17,'4.2'!$A$4:$F$11,AL$2,FALSE)*AL15)</f>
        <v>#N/A</v>
      </c>
      <c r="AM17" s="22" t="e">
        <f ca="1">IF($AZ15&lt;6,0,VLOOKUP($C17,'4.2'!$A$4:$F$11,AM$2,FALSE)*AM15)</f>
        <v>#N/A</v>
      </c>
      <c r="AN17" s="22" t="e">
        <f ca="1">IF($AZ15&lt;6,0,VLOOKUP($C17,'4.2'!$A$4:$F$11,AN$2,FALSE)*AN15)</f>
        <v>#N/A</v>
      </c>
      <c r="AO17" s="22" t="e">
        <f ca="1">IF($AZ15&lt;6,0,VLOOKUP($C17,'4.2'!$A$4:$F$11,AO$2,FALSE)*AO15)</f>
        <v>#N/A</v>
      </c>
      <c r="AP17" s="22" t="e">
        <f ca="1">IF($AZ15&lt;6,0,VLOOKUP($C17,'4.2'!$A$4:$F$11,AP$2,FALSE)*AP15)</f>
        <v>#N/A</v>
      </c>
      <c r="AQ17" s="22" t="e">
        <f ca="1">IF($AZ15&lt;6,0,VLOOKUP($C17,'4.2'!$A$4:$F$11,AQ$2,FALSE)*AQ15)</f>
        <v>#N/A</v>
      </c>
      <c r="AR17" s="22" t="e">
        <f ca="1">IF($AZ15&lt;6,0,VLOOKUP($C17,'4.2'!$A$4:$F$11,AR$2,FALSE)*AR15)</f>
        <v>#N/A</v>
      </c>
      <c r="AS17" s="22" t="e">
        <f ca="1">IF($AZ15&lt;6,0,VLOOKUP($C17,'4.2'!$A$4:$F$11,AS$2,FALSE)*AS15)</f>
        <v>#N/A</v>
      </c>
      <c r="AT17" s="22" t="e">
        <f ca="1">IF($AZ15&lt;6,0,VLOOKUP($C17,'4.2'!$A$4:$F$11,AT$2,FALSE)*AT15)</f>
        <v>#N/A</v>
      </c>
      <c r="AU17" s="22" t="e">
        <f ca="1">IF($AZ15&lt;6,0,VLOOKUP($C17,'4.2'!$A$4:$F$11,AU$2,FALSE)*AU15)</f>
        <v>#N/A</v>
      </c>
      <c r="AV17" s="22" t="e">
        <f ca="1">IF($AZ15&lt;6,0,VLOOKUP($C17,'4.2'!$A$4:$F$11,AV$2,FALSE)*AV15)</f>
        <v>#N/A</v>
      </c>
      <c r="AW17" s="22" t="e">
        <f ca="1">IF($AZ15&lt;6,0,VLOOKUP($C17,'4.2'!$A$4:$F$11,AW$2,FALSE)*AW15)</f>
        <v>#N/A</v>
      </c>
      <c r="AX17" s="22" t="e">
        <f ca="1">IF($AZ15&lt;6,0,VLOOKUP($C17,'4.2'!$A$4:$F$11,AX$2,FALSE)*AX15)</f>
        <v>#N/A</v>
      </c>
      <c r="AY17" s="22" t="e">
        <f ca="1">IF($AZ15&lt;6,0,VLOOKUP($C17,'4.2'!$A$4:$F$11,AY$2,FALSE)*AY15)</f>
        <v>#N/A</v>
      </c>
      <c r="AZ17" s="473" t="e">
        <f t="shared" ref="AZ17:AZ18" ca="1" si="15">SUM(D17:AY17)</f>
        <v>#N/A</v>
      </c>
    </row>
    <row r="18" spans="1:77" x14ac:dyDescent="0.25">
      <c r="A18">
        <f t="shared" si="14"/>
        <v>0</v>
      </c>
      <c r="B18" s="3" t="s">
        <v>15</v>
      </c>
      <c r="C18" t="s">
        <v>82</v>
      </c>
      <c r="D18" s="22">
        <f ca="1">'4.2'!$B$11/12*D15</f>
        <v>0</v>
      </c>
      <c r="E18" s="22">
        <f ca="1">'4.2'!$B$11/12*E15</f>
        <v>0</v>
      </c>
      <c r="F18" s="22" t="e">
        <f ca="1">'4.2'!$B$11/12*F15</f>
        <v>#N/A</v>
      </c>
      <c r="G18" s="22" t="e">
        <f ca="1">'4.2'!$B$11/12*G15</f>
        <v>#N/A</v>
      </c>
      <c r="H18" s="22" t="e">
        <f ca="1">'4.2'!$B$11/12*H15</f>
        <v>#N/A</v>
      </c>
      <c r="I18" s="22" t="e">
        <f ca="1">'4.2'!$B$11/12*I15</f>
        <v>#N/A</v>
      </c>
      <c r="J18" s="22" t="e">
        <f ca="1">'4.2'!$B$11/12*J15</f>
        <v>#N/A</v>
      </c>
      <c r="K18" s="22" t="e">
        <f ca="1">'4.2'!$B$11/12*K15</f>
        <v>#N/A</v>
      </c>
      <c r="L18" s="22" t="e">
        <f ca="1">'4.2'!$B$11/12*L15</f>
        <v>#N/A</v>
      </c>
      <c r="M18" s="22" t="e">
        <f ca="1">'4.2'!$B$11/12*M15</f>
        <v>#N/A</v>
      </c>
      <c r="N18" s="22" t="e">
        <f ca="1">'4.2'!$B$11/12*N15</f>
        <v>#N/A</v>
      </c>
      <c r="O18" s="22" t="e">
        <f ca="1">'4.2'!$B$11/12*O15</f>
        <v>#N/A</v>
      </c>
      <c r="P18" s="22" t="e">
        <f ca="1">'4.2'!$B$11/12*P15</f>
        <v>#N/A</v>
      </c>
      <c r="Q18" s="22" t="e">
        <f ca="1">'4.2'!$B$11/12*Q15</f>
        <v>#N/A</v>
      </c>
      <c r="R18" s="22" t="e">
        <f ca="1">'4.2'!$B$11/12*R15</f>
        <v>#N/A</v>
      </c>
      <c r="S18" s="22" t="e">
        <f ca="1">'4.2'!$B$11/12*S15</f>
        <v>#N/A</v>
      </c>
      <c r="T18" s="22" t="e">
        <f ca="1">'4.2'!$B$11/12*T15</f>
        <v>#N/A</v>
      </c>
      <c r="U18" s="22" t="e">
        <f ca="1">'4.2'!$B$11/12*U15</f>
        <v>#N/A</v>
      </c>
      <c r="V18" s="22" t="e">
        <f ca="1">'4.2'!$B$11/12*V15</f>
        <v>#N/A</v>
      </c>
      <c r="W18" s="22" t="e">
        <f ca="1">'4.2'!$B$11/12*W15</f>
        <v>#N/A</v>
      </c>
      <c r="X18" s="22" t="e">
        <f ca="1">'4.2'!$B$11/12*X15</f>
        <v>#N/A</v>
      </c>
      <c r="Y18" s="22" t="e">
        <f ca="1">'4.2'!$B$11/12*Y15</f>
        <v>#N/A</v>
      </c>
      <c r="Z18" s="22" t="e">
        <f ca="1">'4.2'!$B$11/12*Z15</f>
        <v>#N/A</v>
      </c>
      <c r="AA18" s="22" t="e">
        <f ca="1">'4.2'!$B$11/12*AA15</f>
        <v>#N/A</v>
      </c>
      <c r="AB18" s="22" t="e">
        <f ca="1">'4.2'!$B$11/12*AB15</f>
        <v>#N/A</v>
      </c>
      <c r="AC18" s="22" t="e">
        <f ca="1">'4.2'!$B$11/12*AC15</f>
        <v>#N/A</v>
      </c>
      <c r="AD18" s="22" t="e">
        <f ca="1">'4.2'!$B$11/12*AD15</f>
        <v>#N/A</v>
      </c>
      <c r="AE18" s="22" t="e">
        <f ca="1">'4.2'!$B$11/12*AE15</f>
        <v>#N/A</v>
      </c>
      <c r="AF18" s="22" t="e">
        <f ca="1">'4.2'!$B$11/12*AF15</f>
        <v>#N/A</v>
      </c>
      <c r="AG18" s="22" t="e">
        <f ca="1">'4.2'!$B$11/12*AG15</f>
        <v>#N/A</v>
      </c>
      <c r="AH18" s="22" t="e">
        <f ca="1">'4.2'!$B$11/12*AH15</f>
        <v>#N/A</v>
      </c>
      <c r="AI18" s="22" t="e">
        <f ca="1">'4.2'!$B$11/12*AI15</f>
        <v>#N/A</v>
      </c>
      <c r="AJ18" s="22" t="e">
        <f ca="1">'4.2'!$B$11/12*AJ15</f>
        <v>#N/A</v>
      </c>
      <c r="AK18" s="22" t="e">
        <f ca="1">'4.2'!$B$11/12*AK15</f>
        <v>#N/A</v>
      </c>
      <c r="AL18" s="22" t="e">
        <f ca="1">'4.2'!$B$11/12*AL15</f>
        <v>#N/A</v>
      </c>
      <c r="AM18" s="22" t="e">
        <f ca="1">'4.2'!$B$11/12*AM15</f>
        <v>#N/A</v>
      </c>
      <c r="AN18" s="22" t="e">
        <f ca="1">'4.2'!$B$11/12*AN15</f>
        <v>#N/A</v>
      </c>
      <c r="AO18" s="22" t="e">
        <f ca="1">'4.2'!$B$11/12*AO15</f>
        <v>#N/A</v>
      </c>
      <c r="AP18" s="22" t="e">
        <f ca="1">'4.2'!$B$11/12*AP15</f>
        <v>#N/A</v>
      </c>
      <c r="AQ18" s="22" t="e">
        <f ca="1">'4.2'!$B$11/12*AQ15</f>
        <v>#N/A</v>
      </c>
      <c r="AR18" s="22" t="e">
        <f ca="1">'4.2'!$B$11/12*AR15</f>
        <v>#N/A</v>
      </c>
      <c r="AS18" s="22" t="e">
        <f ca="1">'4.2'!$B$11/12*AS15</f>
        <v>#N/A</v>
      </c>
      <c r="AT18" s="22" t="e">
        <f ca="1">'4.2'!$B$11/12*AT15</f>
        <v>#N/A</v>
      </c>
      <c r="AU18" s="22" t="e">
        <f ca="1">'4.2'!$B$11/12*AU15</f>
        <v>#N/A</v>
      </c>
      <c r="AV18" s="22" t="e">
        <f ca="1">'4.2'!$B$11/12*AV15</f>
        <v>#N/A</v>
      </c>
      <c r="AW18" s="22" t="e">
        <f ca="1">'4.2'!$B$11/12*AW15</f>
        <v>#N/A</v>
      </c>
      <c r="AX18" s="22" t="e">
        <f ca="1">'4.2'!$B$11/12*AX15</f>
        <v>#N/A</v>
      </c>
      <c r="AY18" s="22" t="e">
        <f ca="1">'4.2'!$B$11/12*AY15</f>
        <v>#N/A</v>
      </c>
      <c r="AZ18" s="473" t="e">
        <f t="shared" ca="1" si="15"/>
        <v>#N/A</v>
      </c>
    </row>
    <row r="19" spans="1:77" x14ac:dyDescent="0.25">
      <c r="A19">
        <f t="shared" si="14"/>
        <v>0</v>
      </c>
      <c r="B19" s="3" t="s">
        <v>15</v>
      </c>
      <c r="C19" t="s">
        <v>83</v>
      </c>
      <c r="D19" s="22">
        <f ca="1">IFERROR(SUM(D15:D18),0)</f>
        <v>0</v>
      </c>
      <c r="E19" s="22">
        <f t="shared" ref="E19:AM19" ca="1" si="16">IFERROR(SUM(E15:E18),0)</f>
        <v>0</v>
      </c>
      <c r="F19" s="22">
        <f t="shared" ca="1" si="16"/>
        <v>0</v>
      </c>
      <c r="G19" s="22">
        <f t="shared" ca="1" si="16"/>
        <v>0</v>
      </c>
      <c r="H19" s="22">
        <f t="shared" ca="1" si="16"/>
        <v>0</v>
      </c>
      <c r="I19" s="22">
        <f t="shared" ca="1" si="16"/>
        <v>0</v>
      </c>
      <c r="J19" s="22">
        <f t="shared" ca="1" si="16"/>
        <v>0</v>
      </c>
      <c r="K19" s="22">
        <f t="shared" ca="1" si="16"/>
        <v>0</v>
      </c>
      <c r="L19" s="22">
        <f t="shared" ca="1" si="16"/>
        <v>0</v>
      </c>
      <c r="M19" s="22">
        <f t="shared" ca="1" si="16"/>
        <v>0</v>
      </c>
      <c r="N19" s="22">
        <f t="shared" ca="1" si="16"/>
        <v>0</v>
      </c>
      <c r="O19" s="22">
        <f t="shared" ca="1" si="16"/>
        <v>0</v>
      </c>
      <c r="P19" s="22">
        <f t="shared" ca="1" si="16"/>
        <v>0</v>
      </c>
      <c r="Q19" s="22">
        <f t="shared" ca="1" si="16"/>
        <v>0</v>
      </c>
      <c r="R19" s="22">
        <f t="shared" ca="1" si="16"/>
        <v>0</v>
      </c>
      <c r="S19" s="22">
        <f t="shared" ca="1" si="16"/>
        <v>0</v>
      </c>
      <c r="T19" s="22">
        <f t="shared" ca="1" si="16"/>
        <v>0</v>
      </c>
      <c r="U19" s="22">
        <f t="shared" ca="1" si="16"/>
        <v>0</v>
      </c>
      <c r="V19" s="22">
        <f t="shared" ca="1" si="16"/>
        <v>0</v>
      </c>
      <c r="W19" s="22">
        <f t="shared" ca="1" si="16"/>
        <v>0</v>
      </c>
      <c r="X19" s="22">
        <f t="shared" ca="1" si="16"/>
        <v>0</v>
      </c>
      <c r="Y19" s="22">
        <f t="shared" ca="1" si="16"/>
        <v>0</v>
      </c>
      <c r="Z19" s="22">
        <f t="shared" ca="1" si="16"/>
        <v>0</v>
      </c>
      <c r="AA19" s="22">
        <f t="shared" ca="1" si="16"/>
        <v>0</v>
      </c>
      <c r="AB19" s="22">
        <f t="shared" ca="1" si="16"/>
        <v>0</v>
      </c>
      <c r="AC19" s="22">
        <f t="shared" ca="1" si="16"/>
        <v>0</v>
      </c>
      <c r="AD19" s="22">
        <f t="shared" ca="1" si="16"/>
        <v>0</v>
      </c>
      <c r="AE19" s="22">
        <f t="shared" ca="1" si="16"/>
        <v>0</v>
      </c>
      <c r="AF19" s="22">
        <f t="shared" ca="1" si="16"/>
        <v>0</v>
      </c>
      <c r="AG19" s="22">
        <f t="shared" ca="1" si="16"/>
        <v>0</v>
      </c>
      <c r="AH19" s="22">
        <f t="shared" ca="1" si="16"/>
        <v>0</v>
      </c>
      <c r="AI19" s="22">
        <f t="shared" ca="1" si="16"/>
        <v>0</v>
      </c>
      <c r="AJ19" s="22">
        <f t="shared" ca="1" si="16"/>
        <v>0</v>
      </c>
      <c r="AK19" s="22">
        <f t="shared" ca="1" si="16"/>
        <v>0</v>
      </c>
      <c r="AL19" s="22">
        <f t="shared" ca="1" si="16"/>
        <v>0</v>
      </c>
      <c r="AM19" s="22">
        <f t="shared" ca="1" si="16"/>
        <v>0</v>
      </c>
      <c r="AN19" s="22">
        <f t="shared" ref="AN19:AY19" ca="1" si="17">IFERROR(SUM(AN15:AN18),0)</f>
        <v>0</v>
      </c>
      <c r="AO19" s="22">
        <f t="shared" ca="1" si="17"/>
        <v>0</v>
      </c>
      <c r="AP19" s="22">
        <f t="shared" ca="1" si="17"/>
        <v>0</v>
      </c>
      <c r="AQ19" s="22">
        <f t="shared" ca="1" si="17"/>
        <v>0</v>
      </c>
      <c r="AR19" s="22">
        <f t="shared" ca="1" si="17"/>
        <v>0</v>
      </c>
      <c r="AS19" s="22">
        <f t="shared" ca="1" si="17"/>
        <v>0</v>
      </c>
      <c r="AT19" s="22">
        <f t="shared" ca="1" si="17"/>
        <v>0</v>
      </c>
      <c r="AU19" s="22">
        <f t="shared" ca="1" si="17"/>
        <v>0</v>
      </c>
      <c r="AV19" s="22">
        <f t="shared" ca="1" si="17"/>
        <v>0</v>
      </c>
      <c r="AW19" s="22">
        <f t="shared" ca="1" si="17"/>
        <v>0</v>
      </c>
      <c r="AX19" s="22">
        <f t="shared" ca="1" si="17"/>
        <v>0</v>
      </c>
      <c r="AY19" s="22">
        <f t="shared" ca="1" si="17"/>
        <v>0</v>
      </c>
      <c r="AZ19" s="473">
        <f ca="1">ROUNDUP(SUM(D19:AY19),0)</f>
        <v>0</v>
      </c>
      <c r="BB19" s="21">
        <f ca="1">IFERROR($AZ19/$BA15*BB15,0)</f>
        <v>0</v>
      </c>
      <c r="BC19" s="21">
        <f t="shared" ref="BC19:BU19" ca="1" si="18">IFERROR($AZ19/$BA15*BC15,0)</f>
        <v>0</v>
      </c>
      <c r="BD19" s="21">
        <f t="shared" ca="1" si="18"/>
        <v>0</v>
      </c>
      <c r="BE19" s="21">
        <f t="shared" ca="1" si="18"/>
        <v>0</v>
      </c>
      <c r="BF19" s="21">
        <f t="shared" ca="1" si="18"/>
        <v>0</v>
      </c>
      <c r="BG19" s="21">
        <f t="shared" ca="1" si="18"/>
        <v>0</v>
      </c>
      <c r="BH19" s="21">
        <f t="shared" ca="1" si="18"/>
        <v>0</v>
      </c>
      <c r="BI19" s="21">
        <f t="shared" ca="1" si="18"/>
        <v>0</v>
      </c>
      <c r="BJ19" s="21">
        <f t="shared" ca="1" si="18"/>
        <v>0</v>
      </c>
      <c r="BK19" s="21">
        <f t="shared" ca="1" si="18"/>
        <v>0</v>
      </c>
      <c r="BL19" s="21">
        <f t="shared" ca="1" si="18"/>
        <v>0</v>
      </c>
      <c r="BM19" s="21">
        <f t="shared" ca="1" si="18"/>
        <v>0</v>
      </c>
      <c r="BN19" s="21">
        <f t="shared" ca="1" si="18"/>
        <v>0</v>
      </c>
      <c r="BO19" s="21">
        <f t="shared" ca="1" si="18"/>
        <v>0</v>
      </c>
      <c r="BP19" s="21">
        <f t="shared" ca="1" si="18"/>
        <v>0</v>
      </c>
      <c r="BQ19" s="21">
        <f t="shared" ca="1" si="18"/>
        <v>0</v>
      </c>
      <c r="BR19" s="21">
        <f t="shared" ca="1" si="18"/>
        <v>0</v>
      </c>
      <c r="BS19" s="21">
        <f t="shared" ca="1" si="18"/>
        <v>0</v>
      </c>
      <c r="BT19" s="21">
        <f t="shared" ca="1" si="18"/>
        <v>0</v>
      </c>
      <c r="BU19" s="21">
        <f t="shared" ca="1" si="18"/>
        <v>0</v>
      </c>
      <c r="BV19" s="473">
        <f ca="1">SUM(D19:O19)</f>
        <v>0</v>
      </c>
      <c r="BW19" s="473">
        <f ca="1">SUM(P19:AA19)</f>
        <v>0</v>
      </c>
      <c r="BX19" s="473">
        <f ca="1">SUM(AB19:AM19)</f>
        <v>0</v>
      </c>
      <c r="BY19" s="473">
        <f ca="1">SUM(AN19:AY19)</f>
        <v>0</v>
      </c>
    </row>
    <row r="20" spans="1:77" s="23" customFormat="1" x14ac:dyDescent="0.25">
      <c r="A20" s="23">
        <f>+'4.Team'!C46</f>
        <v>0</v>
      </c>
      <c r="B20" s="15" t="s">
        <v>16</v>
      </c>
      <c r="C20" s="23" t="s">
        <v>1</v>
      </c>
      <c r="D20" s="24">
        <f ca="1">+'4.Team'!J46</f>
        <v>0</v>
      </c>
      <c r="E20" s="24">
        <f ca="1">+'4.Team'!K46</f>
        <v>0</v>
      </c>
      <c r="F20" s="24" t="e">
        <f ca="1">+'4.Team'!L46</f>
        <v>#N/A</v>
      </c>
      <c r="G20" s="24" t="e">
        <f ca="1">+'4.Team'!M46</f>
        <v>#N/A</v>
      </c>
      <c r="H20" s="24" t="e">
        <f ca="1">+'4.Team'!N46</f>
        <v>#N/A</v>
      </c>
      <c r="I20" s="24" t="e">
        <f ca="1">+'4.Team'!O46</f>
        <v>#N/A</v>
      </c>
      <c r="J20" s="24" t="e">
        <f ca="1">+'4.Team'!P46</f>
        <v>#N/A</v>
      </c>
      <c r="K20" s="24" t="e">
        <f ca="1">+'4.Team'!Q46</f>
        <v>#N/A</v>
      </c>
      <c r="L20" s="24" t="e">
        <f ca="1">+'4.Team'!R46</f>
        <v>#N/A</v>
      </c>
      <c r="M20" s="24" t="e">
        <f ca="1">+'4.Team'!S46</f>
        <v>#N/A</v>
      </c>
      <c r="N20" s="24" t="e">
        <f ca="1">+'4.Team'!T46</f>
        <v>#N/A</v>
      </c>
      <c r="O20" s="24" t="e">
        <f ca="1">+'4.Team'!U46</f>
        <v>#N/A</v>
      </c>
      <c r="P20" s="24" t="e">
        <f ca="1">+'4.Team'!V46</f>
        <v>#N/A</v>
      </c>
      <c r="Q20" s="24" t="e">
        <f ca="1">+'4.Team'!W46</f>
        <v>#N/A</v>
      </c>
      <c r="R20" s="24" t="e">
        <f ca="1">+'4.Team'!X46</f>
        <v>#N/A</v>
      </c>
      <c r="S20" s="24" t="e">
        <f ca="1">+'4.Team'!Y46</f>
        <v>#N/A</v>
      </c>
      <c r="T20" s="24" t="e">
        <f ca="1">+'4.Team'!Z46</f>
        <v>#N/A</v>
      </c>
      <c r="U20" s="24" t="e">
        <f ca="1">+'4.Team'!AA46</f>
        <v>#N/A</v>
      </c>
      <c r="V20" s="24" t="e">
        <f ca="1">+'4.Team'!AB46</f>
        <v>#N/A</v>
      </c>
      <c r="W20" s="24" t="e">
        <f ca="1">+'4.Team'!AC46</f>
        <v>#N/A</v>
      </c>
      <c r="X20" s="24" t="e">
        <f ca="1">+'4.Team'!AD46</f>
        <v>#N/A</v>
      </c>
      <c r="Y20" s="24" t="e">
        <f ca="1">+'4.Team'!AE46</f>
        <v>#N/A</v>
      </c>
      <c r="Z20" s="24" t="e">
        <f ca="1">+'4.Team'!AF46</f>
        <v>#N/A</v>
      </c>
      <c r="AA20" s="24" t="e">
        <f ca="1">+'4.Team'!AG46</f>
        <v>#N/A</v>
      </c>
      <c r="AB20" s="24" t="e">
        <f ca="1">+'4.Team'!AH46</f>
        <v>#N/A</v>
      </c>
      <c r="AC20" s="24" t="e">
        <f ca="1">+'4.Team'!AI46</f>
        <v>#N/A</v>
      </c>
      <c r="AD20" s="24" t="e">
        <f ca="1">+'4.Team'!AJ46</f>
        <v>#N/A</v>
      </c>
      <c r="AE20" s="24" t="e">
        <f ca="1">+'4.Team'!AK46</f>
        <v>#N/A</v>
      </c>
      <c r="AF20" s="24" t="e">
        <f ca="1">+'4.Team'!AL46</f>
        <v>#N/A</v>
      </c>
      <c r="AG20" s="24" t="e">
        <f ca="1">+'4.Team'!AM46</f>
        <v>#N/A</v>
      </c>
      <c r="AH20" s="24" t="e">
        <f ca="1">+'4.Team'!AN46</f>
        <v>#N/A</v>
      </c>
      <c r="AI20" s="24" t="e">
        <f ca="1">+'4.Team'!AO46</f>
        <v>#N/A</v>
      </c>
      <c r="AJ20" s="24" t="e">
        <f ca="1">+'4.Team'!AP46</f>
        <v>#N/A</v>
      </c>
      <c r="AK20" s="24" t="e">
        <f ca="1">+'4.Team'!AQ46</f>
        <v>#N/A</v>
      </c>
      <c r="AL20" s="24" t="e">
        <f ca="1">+'4.Team'!AR46</f>
        <v>#N/A</v>
      </c>
      <c r="AM20" s="24" t="e">
        <f ca="1">+'4.Team'!AS46</f>
        <v>#N/A</v>
      </c>
      <c r="AN20" s="24" t="e">
        <f ca="1">+'4.Team'!AT46</f>
        <v>#N/A</v>
      </c>
      <c r="AO20" s="24" t="e">
        <f ca="1">+'4.Team'!AU46</f>
        <v>#N/A</v>
      </c>
      <c r="AP20" s="24" t="e">
        <f ca="1">+'4.Team'!AV46</f>
        <v>#N/A</v>
      </c>
      <c r="AQ20" s="24" t="e">
        <f ca="1">+'4.Team'!AW46</f>
        <v>#N/A</v>
      </c>
      <c r="AR20" s="24" t="e">
        <f ca="1">+'4.Team'!AX46</f>
        <v>#N/A</v>
      </c>
      <c r="AS20" s="24" t="e">
        <f ca="1">+'4.Team'!AY46</f>
        <v>#N/A</v>
      </c>
      <c r="AT20" s="24" t="e">
        <f ca="1">+'4.Team'!AZ46</f>
        <v>#N/A</v>
      </c>
      <c r="AU20" s="24" t="e">
        <f ca="1">+'4.Team'!BA46</f>
        <v>#N/A</v>
      </c>
      <c r="AV20" s="24" t="e">
        <f ca="1">+'4.Team'!BB46</f>
        <v>#N/A</v>
      </c>
      <c r="AW20" s="24" t="e">
        <f ca="1">+'4.Team'!BC46</f>
        <v>#N/A</v>
      </c>
      <c r="AX20" s="24" t="e">
        <f ca="1">+'4.Team'!BD46</f>
        <v>#N/A</v>
      </c>
      <c r="AY20" s="24" t="e">
        <f ca="1">+'4.Team'!BE46</f>
        <v>#N/A</v>
      </c>
      <c r="AZ20" s="23" t="e">
        <f ca="1">SUM(D20:AY20)</f>
        <v>#N/A</v>
      </c>
      <c r="BA20" s="23">
        <f>+'4.Team'!I46</f>
        <v>0</v>
      </c>
      <c r="BB20" s="23">
        <f>+'4.Team'!BF46</f>
        <v>0</v>
      </c>
      <c r="BC20" s="23">
        <f>+'4.Team'!BG46</f>
        <v>0</v>
      </c>
      <c r="BD20" s="23">
        <f>+'4.Team'!BH46</f>
        <v>0</v>
      </c>
      <c r="BE20" s="23">
        <f>+'4.Team'!BI46</f>
        <v>0</v>
      </c>
      <c r="BF20" s="23">
        <f>+'4.Team'!BJ46</f>
        <v>0</v>
      </c>
      <c r="BG20" s="23">
        <f>+'4.Team'!BK46</f>
        <v>0</v>
      </c>
      <c r="BH20" s="23">
        <f>+'4.Team'!BL46</f>
        <v>0</v>
      </c>
      <c r="BI20" s="23">
        <f>+'4.Team'!BM46</f>
        <v>0</v>
      </c>
      <c r="BJ20" s="23">
        <f>+'4.Team'!BN46</f>
        <v>0</v>
      </c>
      <c r="BK20" s="23">
        <f>+'4.Team'!BO46</f>
        <v>0</v>
      </c>
      <c r="BL20" s="23">
        <f>+'4.Team'!BP46</f>
        <v>0</v>
      </c>
      <c r="BM20" s="23">
        <f>+'4.Team'!BQ46</f>
        <v>0</v>
      </c>
      <c r="BN20" s="23">
        <f>+'4.Team'!BR46</f>
        <v>0</v>
      </c>
      <c r="BO20" s="23">
        <f>+'4.Team'!BS46</f>
        <v>0</v>
      </c>
      <c r="BP20" s="23">
        <f>+'4.Team'!BT46</f>
        <v>0</v>
      </c>
      <c r="BQ20" s="23">
        <f>+'4.Team'!BU46</f>
        <v>0</v>
      </c>
      <c r="BR20" s="23">
        <f>+'4.Team'!BV46</f>
        <v>0</v>
      </c>
      <c r="BS20" s="23">
        <f>+'4.Team'!BW46</f>
        <v>0</v>
      </c>
      <c r="BT20" s="23">
        <f>+'4.Team'!BX46</f>
        <v>0</v>
      </c>
      <c r="BU20" s="23">
        <f>+'4.Team'!BY46</f>
        <v>0</v>
      </c>
    </row>
    <row r="21" spans="1:77" x14ac:dyDescent="0.25">
      <c r="A21">
        <f>+A20</f>
        <v>0</v>
      </c>
      <c r="B21" s="3" t="s">
        <v>16</v>
      </c>
      <c r="C21" t="s">
        <v>81</v>
      </c>
      <c r="D21" s="22" t="e">
        <f ca="1">VLOOKUP($A21,'4.2'!$A$4:$F$7,D$2,FALSE)*D20</f>
        <v>#N/A</v>
      </c>
      <c r="E21" s="22" t="e">
        <f ca="1">VLOOKUP($A21,'4.2'!$A$4:$F$7,E$2,FALSE)*E20</f>
        <v>#N/A</v>
      </c>
      <c r="F21" s="22" t="e">
        <f ca="1">VLOOKUP($A21,'4.2'!$A$4:$F$7,F$2,FALSE)*F20</f>
        <v>#N/A</v>
      </c>
      <c r="G21" s="22" t="e">
        <f ca="1">VLOOKUP($A21,'4.2'!$A$4:$F$7,G$2,FALSE)*G20</f>
        <v>#N/A</v>
      </c>
      <c r="H21" s="22" t="e">
        <f ca="1">VLOOKUP($A21,'4.2'!$A$4:$F$7,H$2,FALSE)*H20</f>
        <v>#N/A</v>
      </c>
      <c r="I21" s="22" t="e">
        <f ca="1">VLOOKUP($A21,'4.2'!$A$4:$F$7,I$2,FALSE)*I20</f>
        <v>#N/A</v>
      </c>
      <c r="J21" s="22" t="e">
        <f ca="1">VLOOKUP($A21,'4.2'!$A$4:$F$7,J$2,FALSE)*J20</f>
        <v>#N/A</v>
      </c>
      <c r="K21" s="22" t="e">
        <f ca="1">VLOOKUP($A21,'4.2'!$A$4:$F$7,K$2,FALSE)*K20</f>
        <v>#N/A</v>
      </c>
      <c r="L21" s="22" t="e">
        <f ca="1">VLOOKUP($A21,'4.2'!$A$4:$F$7,L$2,FALSE)*L20</f>
        <v>#N/A</v>
      </c>
      <c r="M21" s="22" t="e">
        <f ca="1">VLOOKUP($A21,'4.2'!$A$4:$F$7,M$2,FALSE)*M20</f>
        <v>#N/A</v>
      </c>
      <c r="N21" s="22" t="e">
        <f ca="1">VLOOKUP($A21,'4.2'!$A$4:$F$7,N$2,FALSE)*N20</f>
        <v>#N/A</v>
      </c>
      <c r="O21" s="22" t="e">
        <f ca="1">VLOOKUP($A21,'4.2'!$A$4:$F$7,O$2,FALSE)*O20</f>
        <v>#N/A</v>
      </c>
      <c r="P21" s="22" t="e">
        <f ca="1">VLOOKUP($A21,'4.2'!$A$4:$F$7,P$2,FALSE)*P20</f>
        <v>#N/A</v>
      </c>
      <c r="Q21" s="22" t="e">
        <f ca="1">VLOOKUP($A21,'4.2'!$A$4:$F$7,Q$2,FALSE)*Q20</f>
        <v>#N/A</v>
      </c>
      <c r="R21" s="22" t="e">
        <f ca="1">VLOOKUP($A21,'4.2'!$A$4:$F$7,R$2,FALSE)*R20</f>
        <v>#N/A</v>
      </c>
      <c r="S21" s="22" t="e">
        <f ca="1">VLOOKUP($A21,'4.2'!$A$4:$F$7,S$2,FALSE)*S20</f>
        <v>#N/A</v>
      </c>
      <c r="T21" s="22" t="e">
        <f ca="1">VLOOKUP($A21,'4.2'!$A$4:$F$7,T$2,FALSE)*T20</f>
        <v>#N/A</v>
      </c>
      <c r="U21" s="22" t="e">
        <f ca="1">VLOOKUP($A21,'4.2'!$A$4:$F$7,U$2,FALSE)*U20</f>
        <v>#N/A</v>
      </c>
      <c r="V21" s="22" t="e">
        <f ca="1">VLOOKUP($A21,'4.2'!$A$4:$F$7,V$2,FALSE)*V20</f>
        <v>#N/A</v>
      </c>
      <c r="W21" s="22" t="e">
        <f ca="1">VLOOKUP($A21,'4.2'!$A$4:$F$7,W$2,FALSE)*W20</f>
        <v>#N/A</v>
      </c>
      <c r="X21" s="22" t="e">
        <f ca="1">VLOOKUP($A21,'4.2'!$A$4:$F$7,X$2,FALSE)*X20</f>
        <v>#N/A</v>
      </c>
      <c r="Y21" s="22" t="e">
        <f ca="1">VLOOKUP($A21,'4.2'!$A$4:$F$7,Y$2,FALSE)*Y20</f>
        <v>#N/A</v>
      </c>
      <c r="Z21" s="22" t="e">
        <f ca="1">VLOOKUP($A21,'4.2'!$A$4:$F$7,Z$2,FALSE)*Z20</f>
        <v>#N/A</v>
      </c>
      <c r="AA21" s="22" t="e">
        <f ca="1">VLOOKUP($A21,'4.2'!$A$4:$F$7,AA$2,FALSE)*AA20</f>
        <v>#N/A</v>
      </c>
      <c r="AB21" s="22" t="e">
        <f ca="1">VLOOKUP($A21,'4.2'!$A$4:$F$7,AB$2,FALSE)*AB20</f>
        <v>#N/A</v>
      </c>
      <c r="AC21" s="22" t="e">
        <f ca="1">VLOOKUP($A21,'4.2'!$A$4:$F$7,AC$2,FALSE)*AC20</f>
        <v>#N/A</v>
      </c>
      <c r="AD21" s="22" t="e">
        <f ca="1">VLOOKUP($A21,'4.2'!$A$4:$F$7,AD$2,FALSE)*AD20</f>
        <v>#N/A</v>
      </c>
      <c r="AE21" s="22" t="e">
        <f ca="1">VLOOKUP($A21,'4.2'!$A$4:$F$7,AE$2,FALSE)*AE20</f>
        <v>#N/A</v>
      </c>
      <c r="AF21" s="22" t="e">
        <f ca="1">VLOOKUP($A21,'4.2'!$A$4:$F$7,AF$2,FALSE)*AF20</f>
        <v>#N/A</v>
      </c>
      <c r="AG21" s="22" t="e">
        <f ca="1">VLOOKUP($A21,'4.2'!$A$4:$F$7,AG$2,FALSE)*AG20</f>
        <v>#N/A</v>
      </c>
      <c r="AH21" s="22" t="e">
        <f ca="1">VLOOKUP($A21,'4.2'!$A$4:$F$7,AH$2,FALSE)*AH20</f>
        <v>#N/A</v>
      </c>
      <c r="AI21" s="22" t="e">
        <f ca="1">VLOOKUP($A21,'4.2'!$A$4:$F$7,AI$2,FALSE)*AI20</f>
        <v>#N/A</v>
      </c>
      <c r="AJ21" s="22" t="e">
        <f ca="1">VLOOKUP($A21,'4.2'!$A$4:$F$7,AJ$2,FALSE)*AJ20</f>
        <v>#N/A</v>
      </c>
      <c r="AK21" s="22" t="e">
        <f ca="1">VLOOKUP($A21,'4.2'!$A$4:$F$7,AK$2,FALSE)*AK20</f>
        <v>#N/A</v>
      </c>
      <c r="AL21" s="22" t="e">
        <f ca="1">VLOOKUP($A21,'4.2'!$A$4:$F$7,AL$2,FALSE)*AL20</f>
        <v>#N/A</v>
      </c>
      <c r="AM21" s="22" t="e">
        <f ca="1">VLOOKUP($A21,'4.2'!$A$4:$F$7,AM$2,FALSE)*AM20</f>
        <v>#N/A</v>
      </c>
      <c r="AN21" s="22" t="e">
        <f ca="1">VLOOKUP($A21,'4.2'!$A$4:$F$7,AN$2,FALSE)*AN20</f>
        <v>#N/A</v>
      </c>
      <c r="AO21" s="22" t="e">
        <f ca="1">VLOOKUP($A21,'4.2'!$A$4:$F$7,AO$2,FALSE)*AO20</f>
        <v>#N/A</v>
      </c>
      <c r="AP21" s="22" t="e">
        <f ca="1">VLOOKUP($A21,'4.2'!$A$4:$F$7,AP$2,FALSE)*AP20</f>
        <v>#N/A</v>
      </c>
      <c r="AQ21" s="22" t="e">
        <f ca="1">VLOOKUP($A21,'4.2'!$A$4:$F$7,AQ$2,FALSE)*AQ20</f>
        <v>#N/A</v>
      </c>
      <c r="AR21" s="22" t="e">
        <f ca="1">VLOOKUP($A21,'4.2'!$A$4:$F$7,AR$2,FALSE)*AR20</f>
        <v>#N/A</v>
      </c>
      <c r="AS21" s="22" t="e">
        <f ca="1">VLOOKUP($A21,'4.2'!$A$4:$F$7,AS$2,FALSE)*AS20</f>
        <v>#N/A</v>
      </c>
      <c r="AT21" s="22" t="e">
        <f ca="1">VLOOKUP($A21,'4.2'!$A$4:$F$7,AT$2,FALSE)*AT20</f>
        <v>#N/A</v>
      </c>
      <c r="AU21" s="22" t="e">
        <f ca="1">VLOOKUP($A21,'4.2'!$A$4:$F$7,AU$2,FALSE)*AU20</f>
        <v>#N/A</v>
      </c>
      <c r="AV21" s="22" t="e">
        <f ca="1">VLOOKUP($A21,'4.2'!$A$4:$F$7,AV$2,FALSE)*AV20</f>
        <v>#N/A</v>
      </c>
      <c r="AW21" s="22" t="e">
        <f ca="1">VLOOKUP($A21,'4.2'!$A$4:$F$7,AW$2,FALSE)*AW20</f>
        <v>#N/A</v>
      </c>
      <c r="AX21" s="22" t="e">
        <f ca="1">VLOOKUP($A21,'4.2'!$A$4:$F$7,AX$2,FALSE)*AX20</f>
        <v>#N/A</v>
      </c>
      <c r="AY21" s="22" t="e">
        <f ca="1">VLOOKUP($A21,'4.2'!$A$4:$F$7,AY$2,FALSE)*AY20</f>
        <v>#N/A</v>
      </c>
      <c r="AZ21" s="473" t="e">
        <f ca="1">SUM(D21:AY21)</f>
        <v>#N/A</v>
      </c>
    </row>
    <row r="22" spans="1:77" x14ac:dyDescent="0.25">
      <c r="A22">
        <f t="shared" ref="A22:A24" si="19">+A21</f>
        <v>0</v>
      </c>
      <c r="B22" s="3" t="s">
        <v>16</v>
      </c>
      <c r="C22" t="s">
        <v>79</v>
      </c>
      <c r="D22" s="22" t="e">
        <f ca="1">IF($AZ20&lt;6,0,VLOOKUP($C22,'4.2'!$A$4:$F$11,D$2,FALSE)*D20)</f>
        <v>#N/A</v>
      </c>
      <c r="E22" s="22" t="e">
        <f ca="1">IF($AZ20&lt;6,0,VLOOKUP($C22,'4.2'!$A$4:$F$11,E$2,FALSE)*E20)</f>
        <v>#N/A</v>
      </c>
      <c r="F22" s="22" t="e">
        <f ca="1">IF($AZ20&lt;6,0,VLOOKUP($C22,'4.2'!$A$4:$F$11,F$2,FALSE)*F20)</f>
        <v>#N/A</v>
      </c>
      <c r="G22" s="22" t="e">
        <f ca="1">IF($AZ20&lt;6,0,VLOOKUP($C22,'4.2'!$A$4:$F$11,G$2,FALSE)*G20)</f>
        <v>#N/A</v>
      </c>
      <c r="H22" s="22" t="e">
        <f ca="1">IF($AZ20&lt;6,0,VLOOKUP($C22,'4.2'!$A$4:$F$11,H$2,FALSE)*H20)</f>
        <v>#N/A</v>
      </c>
      <c r="I22" s="22" t="e">
        <f ca="1">IF($AZ20&lt;6,0,VLOOKUP($C22,'4.2'!$A$4:$F$11,I$2,FALSE)*I20)</f>
        <v>#N/A</v>
      </c>
      <c r="J22" s="22" t="e">
        <f ca="1">IF($AZ20&lt;6,0,VLOOKUP($C22,'4.2'!$A$4:$F$11,J$2,FALSE)*J20)</f>
        <v>#N/A</v>
      </c>
      <c r="K22" s="22" t="e">
        <f ca="1">IF($AZ20&lt;6,0,VLOOKUP($C22,'4.2'!$A$4:$F$11,K$2,FALSE)*K20)</f>
        <v>#N/A</v>
      </c>
      <c r="L22" s="22" t="e">
        <f ca="1">IF($AZ20&lt;6,0,VLOOKUP($C22,'4.2'!$A$4:$F$11,L$2,FALSE)*L20)</f>
        <v>#N/A</v>
      </c>
      <c r="M22" s="22" t="e">
        <f ca="1">IF($AZ20&lt;6,0,VLOOKUP($C22,'4.2'!$A$4:$F$11,M$2,FALSE)*M20)</f>
        <v>#N/A</v>
      </c>
      <c r="N22" s="22" t="e">
        <f ca="1">IF($AZ20&lt;6,0,VLOOKUP($C22,'4.2'!$A$4:$F$11,N$2,FALSE)*N20)</f>
        <v>#N/A</v>
      </c>
      <c r="O22" s="22" t="e">
        <f ca="1">IF($AZ20&lt;6,0,VLOOKUP($C22,'4.2'!$A$4:$F$11,O$2,FALSE)*O20)</f>
        <v>#N/A</v>
      </c>
      <c r="P22" s="22" t="e">
        <f ca="1">IF($AZ20&lt;6,0,VLOOKUP($C22,'4.2'!$A$4:$F$11,P$2,FALSE)*P20)</f>
        <v>#N/A</v>
      </c>
      <c r="Q22" s="22" t="e">
        <f ca="1">IF($AZ20&lt;6,0,VLOOKUP($C22,'4.2'!$A$4:$F$11,Q$2,FALSE)*Q20)</f>
        <v>#N/A</v>
      </c>
      <c r="R22" s="22" t="e">
        <f ca="1">IF($AZ20&lt;6,0,VLOOKUP($C22,'4.2'!$A$4:$F$11,R$2,FALSE)*R20)</f>
        <v>#N/A</v>
      </c>
      <c r="S22" s="22" t="e">
        <f ca="1">IF($AZ20&lt;6,0,VLOOKUP($C22,'4.2'!$A$4:$F$11,S$2,FALSE)*S20)</f>
        <v>#N/A</v>
      </c>
      <c r="T22" s="22" t="e">
        <f ca="1">IF($AZ20&lt;6,0,VLOOKUP($C22,'4.2'!$A$4:$F$11,T$2,FALSE)*T20)</f>
        <v>#N/A</v>
      </c>
      <c r="U22" s="22" t="e">
        <f ca="1">IF($AZ20&lt;6,0,VLOOKUP($C22,'4.2'!$A$4:$F$11,U$2,FALSE)*U20)</f>
        <v>#N/A</v>
      </c>
      <c r="V22" s="22" t="e">
        <f ca="1">IF($AZ20&lt;6,0,VLOOKUP($C22,'4.2'!$A$4:$F$11,V$2,FALSE)*V20)</f>
        <v>#N/A</v>
      </c>
      <c r="W22" s="22" t="e">
        <f ca="1">IF($AZ20&lt;6,0,VLOOKUP($C22,'4.2'!$A$4:$F$11,W$2,FALSE)*W20)</f>
        <v>#N/A</v>
      </c>
      <c r="X22" s="22" t="e">
        <f ca="1">IF($AZ20&lt;6,0,VLOOKUP($C22,'4.2'!$A$4:$F$11,X$2,FALSE)*X20)</f>
        <v>#N/A</v>
      </c>
      <c r="Y22" s="22" t="e">
        <f ca="1">IF($AZ20&lt;6,0,VLOOKUP($C22,'4.2'!$A$4:$F$11,Y$2,FALSE)*Y20)</f>
        <v>#N/A</v>
      </c>
      <c r="Z22" s="22" t="e">
        <f ca="1">IF($AZ20&lt;6,0,VLOOKUP($C22,'4.2'!$A$4:$F$11,Z$2,FALSE)*Z20)</f>
        <v>#N/A</v>
      </c>
      <c r="AA22" s="22" t="e">
        <f ca="1">IF($AZ20&lt;6,0,VLOOKUP($C22,'4.2'!$A$4:$F$11,AA$2,FALSE)*AA20)</f>
        <v>#N/A</v>
      </c>
      <c r="AB22" s="22" t="e">
        <f ca="1">IF($AZ20&lt;6,0,VLOOKUP($C22,'4.2'!$A$4:$F$11,AB$2,FALSE)*AB20)</f>
        <v>#N/A</v>
      </c>
      <c r="AC22" s="22" t="e">
        <f ca="1">IF($AZ20&lt;6,0,VLOOKUP($C22,'4.2'!$A$4:$F$11,AC$2,FALSE)*AC20)</f>
        <v>#N/A</v>
      </c>
      <c r="AD22" s="22" t="e">
        <f ca="1">IF($AZ20&lt;6,0,VLOOKUP($C22,'4.2'!$A$4:$F$11,AD$2,FALSE)*AD20)</f>
        <v>#N/A</v>
      </c>
      <c r="AE22" s="22" t="e">
        <f ca="1">IF($AZ20&lt;6,0,VLOOKUP($C22,'4.2'!$A$4:$F$11,AE$2,FALSE)*AE20)</f>
        <v>#N/A</v>
      </c>
      <c r="AF22" s="22" t="e">
        <f ca="1">IF($AZ20&lt;6,0,VLOOKUP($C22,'4.2'!$A$4:$F$11,AF$2,FALSE)*AF20)</f>
        <v>#N/A</v>
      </c>
      <c r="AG22" s="22" t="e">
        <f ca="1">IF($AZ20&lt;6,0,VLOOKUP($C22,'4.2'!$A$4:$F$11,AG$2,FALSE)*AG20)</f>
        <v>#N/A</v>
      </c>
      <c r="AH22" s="22" t="e">
        <f ca="1">IF($AZ20&lt;6,0,VLOOKUP($C22,'4.2'!$A$4:$F$11,AH$2,FALSE)*AH20)</f>
        <v>#N/A</v>
      </c>
      <c r="AI22" s="22" t="e">
        <f ca="1">IF($AZ20&lt;6,0,VLOOKUP($C22,'4.2'!$A$4:$F$11,AI$2,FALSE)*AI20)</f>
        <v>#N/A</v>
      </c>
      <c r="AJ22" s="22" t="e">
        <f ca="1">IF($AZ20&lt;6,0,VLOOKUP($C22,'4.2'!$A$4:$F$11,AJ$2,FALSE)*AJ20)</f>
        <v>#N/A</v>
      </c>
      <c r="AK22" s="22" t="e">
        <f ca="1">IF($AZ20&lt;6,0,VLOOKUP($C22,'4.2'!$A$4:$F$11,AK$2,FALSE)*AK20)</f>
        <v>#N/A</v>
      </c>
      <c r="AL22" s="22" t="e">
        <f ca="1">IF($AZ20&lt;6,0,VLOOKUP($C22,'4.2'!$A$4:$F$11,AL$2,FALSE)*AL20)</f>
        <v>#N/A</v>
      </c>
      <c r="AM22" s="22" t="e">
        <f ca="1">IF($AZ20&lt;6,0,VLOOKUP($C22,'4.2'!$A$4:$F$11,AM$2,FALSE)*AM20)</f>
        <v>#N/A</v>
      </c>
      <c r="AN22" s="22" t="e">
        <f ca="1">IF($AZ20&lt;6,0,VLOOKUP($C22,'4.2'!$A$4:$F$11,AN$2,FALSE)*AN20)</f>
        <v>#N/A</v>
      </c>
      <c r="AO22" s="22" t="e">
        <f ca="1">IF($AZ20&lt;6,0,VLOOKUP($C22,'4.2'!$A$4:$F$11,AO$2,FALSE)*AO20)</f>
        <v>#N/A</v>
      </c>
      <c r="AP22" s="22" t="e">
        <f ca="1">IF($AZ20&lt;6,0,VLOOKUP($C22,'4.2'!$A$4:$F$11,AP$2,FALSE)*AP20)</f>
        <v>#N/A</v>
      </c>
      <c r="AQ22" s="22" t="e">
        <f ca="1">IF($AZ20&lt;6,0,VLOOKUP($C22,'4.2'!$A$4:$F$11,AQ$2,FALSE)*AQ20)</f>
        <v>#N/A</v>
      </c>
      <c r="AR22" s="22" t="e">
        <f ca="1">IF($AZ20&lt;6,0,VLOOKUP($C22,'4.2'!$A$4:$F$11,AR$2,FALSE)*AR20)</f>
        <v>#N/A</v>
      </c>
      <c r="AS22" s="22" t="e">
        <f ca="1">IF($AZ20&lt;6,0,VLOOKUP($C22,'4.2'!$A$4:$F$11,AS$2,FALSE)*AS20)</f>
        <v>#N/A</v>
      </c>
      <c r="AT22" s="22" t="e">
        <f ca="1">IF($AZ20&lt;6,0,VLOOKUP($C22,'4.2'!$A$4:$F$11,AT$2,FALSE)*AT20)</f>
        <v>#N/A</v>
      </c>
      <c r="AU22" s="22" t="e">
        <f ca="1">IF($AZ20&lt;6,0,VLOOKUP($C22,'4.2'!$A$4:$F$11,AU$2,FALSE)*AU20)</f>
        <v>#N/A</v>
      </c>
      <c r="AV22" s="22" t="e">
        <f ca="1">IF($AZ20&lt;6,0,VLOOKUP($C22,'4.2'!$A$4:$F$11,AV$2,FALSE)*AV20)</f>
        <v>#N/A</v>
      </c>
      <c r="AW22" s="22" t="e">
        <f ca="1">IF($AZ20&lt;6,0,VLOOKUP($C22,'4.2'!$A$4:$F$11,AW$2,FALSE)*AW20)</f>
        <v>#N/A</v>
      </c>
      <c r="AX22" s="22" t="e">
        <f ca="1">IF($AZ20&lt;6,0,VLOOKUP($C22,'4.2'!$A$4:$F$11,AX$2,FALSE)*AX20)</f>
        <v>#N/A</v>
      </c>
      <c r="AY22" s="22" t="e">
        <f ca="1">IF($AZ20&lt;6,0,VLOOKUP($C22,'4.2'!$A$4:$F$11,AY$2,FALSE)*AY20)</f>
        <v>#N/A</v>
      </c>
      <c r="AZ22" s="473" t="e">
        <f t="shared" ref="AZ22:AZ23" ca="1" si="20">SUM(D22:AY22)</f>
        <v>#N/A</v>
      </c>
    </row>
    <row r="23" spans="1:77" x14ac:dyDescent="0.25">
      <c r="A23">
        <f t="shared" si="19"/>
        <v>0</v>
      </c>
      <c r="B23" s="3" t="s">
        <v>16</v>
      </c>
      <c r="C23" t="s">
        <v>82</v>
      </c>
      <c r="D23" s="22">
        <f ca="1">'4.2'!$B$11/12*D20</f>
        <v>0</v>
      </c>
      <c r="E23" s="22">
        <f ca="1">'4.2'!$B$11/12*E20</f>
        <v>0</v>
      </c>
      <c r="F23" s="22" t="e">
        <f ca="1">'4.2'!$B$11/12*F20</f>
        <v>#N/A</v>
      </c>
      <c r="G23" s="22" t="e">
        <f ca="1">'4.2'!$B$11/12*G20</f>
        <v>#N/A</v>
      </c>
      <c r="H23" s="22" t="e">
        <f ca="1">'4.2'!$B$11/12*H20</f>
        <v>#N/A</v>
      </c>
      <c r="I23" s="22" t="e">
        <f ca="1">'4.2'!$B$11/12*I20</f>
        <v>#N/A</v>
      </c>
      <c r="J23" s="22" t="e">
        <f ca="1">'4.2'!$B$11/12*J20</f>
        <v>#N/A</v>
      </c>
      <c r="K23" s="22" t="e">
        <f ca="1">'4.2'!$B$11/12*K20</f>
        <v>#N/A</v>
      </c>
      <c r="L23" s="22" t="e">
        <f ca="1">'4.2'!$B$11/12*L20</f>
        <v>#N/A</v>
      </c>
      <c r="M23" s="22" t="e">
        <f ca="1">'4.2'!$B$11/12*M20</f>
        <v>#N/A</v>
      </c>
      <c r="N23" s="22" t="e">
        <f ca="1">'4.2'!$B$11/12*N20</f>
        <v>#N/A</v>
      </c>
      <c r="O23" s="22" t="e">
        <f ca="1">'4.2'!$B$11/12*O20</f>
        <v>#N/A</v>
      </c>
      <c r="P23" s="22" t="e">
        <f ca="1">'4.2'!$B$11/12*P20</f>
        <v>#N/A</v>
      </c>
      <c r="Q23" s="22" t="e">
        <f ca="1">'4.2'!$B$11/12*Q20</f>
        <v>#N/A</v>
      </c>
      <c r="R23" s="22" t="e">
        <f ca="1">'4.2'!$B$11/12*R20</f>
        <v>#N/A</v>
      </c>
      <c r="S23" s="22" t="e">
        <f ca="1">'4.2'!$B$11/12*S20</f>
        <v>#N/A</v>
      </c>
      <c r="T23" s="22" t="e">
        <f ca="1">'4.2'!$B$11/12*T20</f>
        <v>#N/A</v>
      </c>
      <c r="U23" s="22" t="e">
        <f ca="1">'4.2'!$B$11/12*U20</f>
        <v>#N/A</v>
      </c>
      <c r="V23" s="22" t="e">
        <f ca="1">'4.2'!$B$11/12*V20</f>
        <v>#N/A</v>
      </c>
      <c r="W23" s="22" t="e">
        <f ca="1">'4.2'!$B$11/12*W20</f>
        <v>#N/A</v>
      </c>
      <c r="X23" s="22" t="e">
        <f ca="1">'4.2'!$B$11/12*X20</f>
        <v>#N/A</v>
      </c>
      <c r="Y23" s="22" t="e">
        <f ca="1">'4.2'!$B$11/12*Y20</f>
        <v>#N/A</v>
      </c>
      <c r="Z23" s="22" t="e">
        <f ca="1">'4.2'!$B$11/12*Z20</f>
        <v>#N/A</v>
      </c>
      <c r="AA23" s="22" t="e">
        <f ca="1">'4.2'!$B$11/12*AA20</f>
        <v>#N/A</v>
      </c>
      <c r="AB23" s="22" t="e">
        <f ca="1">'4.2'!$B$11/12*AB20</f>
        <v>#N/A</v>
      </c>
      <c r="AC23" s="22" t="e">
        <f ca="1">'4.2'!$B$11/12*AC20</f>
        <v>#N/A</v>
      </c>
      <c r="AD23" s="22" t="e">
        <f ca="1">'4.2'!$B$11/12*AD20</f>
        <v>#N/A</v>
      </c>
      <c r="AE23" s="22" t="e">
        <f ca="1">'4.2'!$B$11/12*AE20</f>
        <v>#N/A</v>
      </c>
      <c r="AF23" s="22" t="e">
        <f ca="1">'4.2'!$B$11/12*AF20</f>
        <v>#N/A</v>
      </c>
      <c r="AG23" s="22" t="e">
        <f ca="1">'4.2'!$B$11/12*AG20</f>
        <v>#N/A</v>
      </c>
      <c r="AH23" s="22" t="e">
        <f ca="1">'4.2'!$B$11/12*AH20</f>
        <v>#N/A</v>
      </c>
      <c r="AI23" s="22" t="e">
        <f ca="1">'4.2'!$B$11/12*AI20</f>
        <v>#N/A</v>
      </c>
      <c r="AJ23" s="22" t="e">
        <f ca="1">'4.2'!$B$11/12*AJ20</f>
        <v>#N/A</v>
      </c>
      <c r="AK23" s="22" t="e">
        <f ca="1">'4.2'!$B$11/12*AK20</f>
        <v>#N/A</v>
      </c>
      <c r="AL23" s="22" t="e">
        <f ca="1">'4.2'!$B$11/12*AL20</f>
        <v>#N/A</v>
      </c>
      <c r="AM23" s="22" t="e">
        <f ca="1">'4.2'!$B$11/12*AM20</f>
        <v>#N/A</v>
      </c>
      <c r="AN23" s="22" t="e">
        <f ca="1">'4.2'!$B$11/12*AN20</f>
        <v>#N/A</v>
      </c>
      <c r="AO23" s="22" t="e">
        <f ca="1">'4.2'!$B$11/12*AO20</f>
        <v>#N/A</v>
      </c>
      <c r="AP23" s="22" t="e">
        <f ca="1">'4.2'!$B$11/12*AP20</f>
        <v>#N/A</v>
      </c>
      <c r="AQ23" s="22" t="e">
        <f ca="1">'4.2'!$B$11/12*AQ20</f>
        <v>#N/A</v>
      </c>
      <c r="AR23" s="22" t="e">
        <f ca="1">'4.2'!$B$11/12*AR20</f>
        <v>#N/A</v>
      </c>
      <c r="AS23" s="22" t="e">
        <f ca="1">'4.2'!$B$11/12*AS20</f>
        <v>#N/A</v>
      </c>
      <c r="AT23" s="22" t="e">
        <f ca="1">'4.2'!$B$11/12*AT20</f>
        <v>#N/A</v>
      </c>
      <c r="AU23" s="22" t="e">
        <f ca="1">'4.2'!$B$11/12*AU20</f>
        <v>#N/A</v>
      </c>
      <c r="AV23" s="22" t="e">
        <f ca="1">'4.2'!$B$11/12*AV20</f>
        <v>#N/A</v>
      </c>
      <c r="AW23" s="22" t="e">
        <f ca="1">'4.2'!$B$11/12*AW20</f>
        <v>#N/A</v>
      </c>
      <c r="AX23" s="22" t="e">
        <f ca="1">'4.2'!$B$11/12*AX20</f>
        <v>#N/A</v>
      </c>
      <c r="AY23" s="22" t="e">
        <f ca="1">'4.2'!$B$11/12*AY20</f>
        <v>#N/A</v>
      </c>
      <c r="AZ23" s="473" t="e">
        <f t="shared" ca="1" si="20"/>
        <v>#N/A</v>
      </c>
    </row>
    <row r="24" spans="1:77" x14ac:dyDescent="0.25">
      <c r="A24">
        <f t="shared" si="19"/>
        <v>0</v>
      </c>
      <c r="B24" s="3" t="s">
        <v>16</v>
      </c>
      <c r="C24" t="s">
        <v>83</v>
      </c>
      <c r="D24" s="22">
        <f ca="1">IFERROR(SUM(D20:D23),0)</f>
        <v>0</v>
      </c>
      <c r="E24" s="22">
        <f t="shared" ref="E24:AM24" ca="1" si="21">IFERROR(SUM(E20:E23),0)</f>
        <v>0</v>
      </c>
      <c r="F24" s="22">
        <f t="shared" ca="1" si="21"/>
        <v>0</v>
      </c>
      <c r="G24" s="22">
        <f t="shared" ca="1" si="21"/>
        <v>0</v>
      </c>
      <c r="H24" s="22">
        <f t="shared" ca="1" si="21"/>
        <v>0</v>
      </c>
      <c r="I24" s="22">
        <f t="shared" ca="1" si="21"/>
        <v>0</v>
      </c>
      <c r="J24" s="22">
        <f t="shared" ca="1" si="21"/>
        <v>0</v>
      </c>
      <c r="K24" s="22">
        <f t="shared" ca="1" si="21"/>
        <v>0</v>
      </c>
      <c r="L24" s="22">
        <f t="shared" ca="1" si="21"/>
        <v>0</v>
      </c>
      <c r="M24" s="22">
        <f t="shared" ca="1" si="21"/>
        <v>0</v>
      </c>
      <c r="N24" s="22">
        <f t="shared" ca="1" si="21"/>
        <v>0</v>
      </c>
      <c r="O24" s="22">
        <f t="shared" ca="1" si="21"/>
        <v>0</v>
      </c>
      <c r="P24" s="22">
        <f t="shared" ca="1" si="21"/>
        <v>0</v>
      </c>
      <c r="Q24" s="22">
        <f t="shared" ca="1" si="21"/>
        <v>0</v>
      </c>
      <c r="R24" s="22">
        <f t="shared" ca="1" si="21"/>
        <v>0</v>
      </c>
      <c r="S24" s="22">
        <f t="shared" ca="1" si="21"/>
        <v>0</v>
      </c>
      <c r="T24" s="22">
        <f t="shared" ca="1" si="21"/>
        <v>0</v>
      </c>
      <c r="U24" s="22">
        <f t="shared" ca="1" si="21"/>
        <v>0</v>
      </c>
      <c r="V24" s="22">
        <f t="shared" ca="1" si="21"/>
        <v>0</v>
      </c>
      <c r="W24" s="22">
        <f t="shared" ca="1" si="21"/>
        <v>0</v>
      </c>
      <c r="X24" s="22">
        <f t="shared" ca="1" si="21"/>
        <v>0</v>
      </c>
      <c r="Y24" s="22">
        <f t="shared" ca="1" si="21"/>
        <v>0</v>
      </c>
      <c r="Z24" s="22">
        <f t="shared" ca="1" si="21"/>
        <v>0</v>
      </c>
      <c r="AA24" s="22">
        <f t="shared" ca="1" si="21"/>
        <v>0</v>
      </c>
      <c r="AB24" s="22">
        <f t="shared" ca="1" si="21"/>
        <v>0</v>
      </c>
      <c r="AC24" s="22">
        <f t="shared" ca="1" si="21"/>
        <v>0</v>
      </c>
      <c r="AD24" s="22">
        <f t="shared" ca="1" si="21"/>
        <v>0</v>
      </c>
      <c r="AE24" s="22">
        <f t="shared" ca="1" si="21"/>
        <v>0</v>
      </c>
      <c r="AF24" s="22">
        <f t="shared" ca="1" si="21"/>
        <v>0</v>
      </c>
      <c r="AG24" s="22">
        <f t="shared" ca="1" si="21"/>
        <v>0</v>
      </c>
      <c r="AH24" s="22">
        <f t="shared" ca="1" si="21"/>
        <v>0</v>
      </c>
      <c r="AI24" s="22">
        <f t="shared" ca="1" si="21"/>
        <v>0</v>
      </c>
      <c r="AJ24" s="22">
        <f t="shared" ca="1" si="21"/>
        <v>0</v>
      </c>
      <c r="AK24" s="22">
        <f t="shared" ca="1" si="21"/>
        <v>0</v>
      </c>
      <c r="AL24" s="22">
        <f t="shared" ca="1" si="21"/>
        <v>0</v>
      </c>
      <c r="AM24" s="22">
        <f t="shared" ca="1" si="21"/>
        <v>0</v>
      </c>
      <c r="AN24" s="22">
        <f t="shared" ref="AN24:AY24" ca="1" si="22">IFERROR(SUM(AN20:AN23),0)</f>
        <v>0</v>
      </c>
      <c r="AO24" s="22">
        <f t="shared" ca="1" si="22"/>
        <v>0</v>
      </c>
      <c r="AP24" s="22">
        <f t="shared" ca="1" si="22"/>
        <v>0</v>
      </c>
      <c r="AQ24" s="22">
        <f t="shared" ca="1" si="22"/>
        <v>0</v>
      </c>
      <c r="AR24" s="22">
        <f t="shared" ca="1" si="22"/>
        <v>0</v>
      </c>
      <c r="AS24" s="22">
        <f t="shared" ca="1" si="22"/>
        <v>0</v>
      </c>
      <c r="AT24" s="22">
        <f t="shared" ca="1" si="22"/>
        <v>0</v>
      </c>
      <c r="AU24" s="22">
        <f t="shared" ca="1" si="22"/>
        <v>0</v>
      </c>
      <c r="AV24" s="22">
        <f t="shared" ca="1" si="22"/>
        <v>0</v>
      </c>
      <c r="AW24" s="22">
        <f t="shared" ca="1" si="22"/>
        <v>0</v>
      </c>
      <c r="AX24" s="22">
        <f t="shared" ca="1" si="22"/>
        <v>0</v>
      </c>
      <c r="AY24" s="22">
        <f t="shared" ca="1" si="22"/>
        <v>0</v>
      </c>
      <c r="AZ24" s="473">
        <f ca="1">ROUNDUP(SUM(D24:AY24),0)</f>
        <v>0</v>
      </c>
      <c r="BB24" s="21">
        <f ca="1">IFERROR($AZ24/$BA20*BB20,0)</f>
        <v>0</v>
      </c>
      <c r="BC24" s="21">
        <f t="shared" ref="BC24:BU24" ca="1" si="23">IFERROR($AZ24/$BA20*BC20,0)</f>
        <v>0</v>
      </c>
      <c r="BD24" s="21">
        <f t="shared" ca="1" si="23"/>
        <v>0</v>
      </c>
      <c r="BE24" s="21">
        <f t="shared" ca="1" si="23"/>
        <v>0</v>
      </c>
      <c r="BF24" s="21">
        <f t="shared" ca="1" si="23"/>
        <v>0</v>
      </c>
      <c r="BG24" s="21">
        <f t="shared" ca="1" si="23"/>
        <v>0</v>
      </c>
      <c r="BH24" s="21">
        <f t="shared" ca="1" si="23"/>
        <v>0</v>
      </c>
      <c r="BI24" s="21">
        <f t="shared" ca="1" si="23"/>
        <v>0</v>
      </c>
      <c r="BJ24" s="21">
        <f t="shared" ca="1" si="23"/>
        <v>0</v>
      </c>
      <c r="BK24" s="21">
        <f t="shared" ca="1" si="23"/>
        <v>0</v>
      </c>
      <c r="BL24" s="21">
        <f t="shared" ca="1" si="23"/>
        <v>0</v>
      </c>
      <c r="BM24" s="21">
        <f t="shared" ca="1" si="23"/>
        <v>0</v>
      </c>
      <c r="BN24" s="21">
        <f t="shared" ca="1" si="23"/>
        <v>0</v>
      </c>
      <c r="BO24" s="21">
        <f t="shared" ca="1" si="23"/>
        <v>0</v>
      </c>
      <c r="BP24" s="21">
        <f t="shared" ca="1" si="23"/>
        <v>0</v>
      </c>
      <c r="BQ24" s="21">
        <f t="shared" ca="1" si="23"/>
        <v>0</v>
      </c>
      <c r="BR24" s="21">
        <f t="shared" ca="1" si="23"/>
        <v>0</v>
      </c>
      <c r="BS24" s="21">
        <f t="shared" ca="1" si="23"/>
        <v>0</v>
      </c>
      <c r="BT24" s="21">
        <f t="shared" ca="1" si="23"/>
        <v>0</v>
      </c>
      <c r="BU24" s="21">
        <f t="shared" ca="1" si="23"/>
        <v>0</v>
      </c>
      <c r="BV24" s="473">
        <f ca="1">SUM(D24:O24)</f>
        <v>0</v>
      </c>
      <c r="BW24" s="473">
        <f ca="1">SUM(P24:AA24)</f>
        <v>0</v>
      </c>
      <c r="BX24" s="473">
        <f ca="1">SUM(AB24:AM24)</f>
        <v>0</v>
      </c>
      <c r="BY24" s="473">
        <f ca="1">SUM(AN24:AY24)</f>
        <v>0</v>
      </c>
    </row>
    <row r="25" spans="1:77" s="23" customFormat="1" x14ac:dyDescent="0.25">
      <c r="A25" s="23">
        <f>+'4.Team'!C47</f>
        <v>0</v>
      </c>
      <c r="B25" s="15" t="s">
        <v>17</v>
      </c>
      <c r="C25" s="23" t="s">
        <v>1</v>
      </c>
      <c r="D25" s="24">
        <f ca="1">+'4.Team'!J47</f>
        <v>0</v>
      </c>
      <c r="E25" s="24">
        <f ca="1">+'4.Team'!K47</f>
        <v>0</v>
      </c>
      <c r="F25" s="24" t="e">
        <f ca="1">+'4.Team'!L47</f>
        <v>#N/A</v>
      </c>
      <c r="G25" s="24" t="e">
        <f ca="1">+'4.Team'!M47</f>
        <v>#N/A</v>
      </c>
      <c r="H25" s="24" t="e">
        <f ca="1">+'4.Team'!N47</f>
        <v>#N/A</v>
      </c>
      <c r="I25" s="24" t="e">
        <f ca="1">+'4.Team'!O47</f>
        <v>#N/A</v>
      </c>
      <c r="J25" s="24" t="e">
        <f ca="1">+'4.Team'!P47</f>
        <v>#N/A</v>
      </c>
      <c r="K25" s="24" t="e">
        <f ca="1">+'4.Team'!Q47</f>
        <v>#N/A</v>
      </c>
      <c r="L25" s="24" t="e">
        <f ca="1">+'4.Team'!R47</f>
        <v>#N/A</v>
      </c>
      <c r="M25" s="24" t="e">
        <f ca="1">+'4.Team'!S47</f>
        <v>#N/A</v>
      </c>
      <c r="N25" s="24" t="e">
        <f ca="1">+'4.Team'!T47</f>
        <v>#N/A</v>
      </c>
      <c r="O25" s="24" t="e">
        <f ca="1">+'4.Team'!U47</f>
        <v>#N/A</v>
      </c>
      <c r="P25" s="24" t="e">
        <f ca="1">+'4.Team'!V47</f>
        <v>#N/A</v>
      </c>
      <c r="Q25" s="24" t="e">
        <f ca="1">+'4.Team'!W47</f>
        <v>#N/A</v>
      </c>
      <c r="R25" s="24" t="e">
        <f ca="1">+'4.Team'!X47</f>
        <v>#N/A</v>
      </c>
      <c r="S25" s="24" t="e">
        <f ca="1">+'4.Team'!Y47</f>
        <v>#N/A</v>
      </c>
      <c r="T25" s="24" t="e">
        <f ca="1">+'4.Team'!Z47</f>
        <v>#N/A</v>
      </c>
      <c r="U25" s="24" t="e">
        <f ca="1">+'4.Team'!AA47</f>
        <v>#N/A</v>
      </c>
      <c r="V25" s="24" t="e">
        <f ca="1">+'4.Team'!AB47</f>
        <v>#N/A</v>
      </c>
      <c r="W25" s="24" t="e">
        <f ca="1">+'4.Team'!AC47</f>
        <v>#N/A</v>
      </c>
      <c r="X25" s="24" t="e">
        <f ca="1">+'4.Team'!AD47</f>
        <v>#N/A</v>
      </c>
      <c r="Y25" s="24" t="e">
        <f ca="1">+'4.Team'!AE47</f>
        <v>#N/A</v>
      </c>
      <c r="Z25" s="24" t="e">
        <f ca="1">+'4.Team'!AF47</f>
        <v>#N/A</v>
      </c>
      <c r="AA25" s="24" t="e">
        <f ca="1">+'4.Team'!AG47</f>
        <v>#N/A</v>
      </c>
      <c r="AB25" s="24" t="e">
        <f ca="1">+'4.Team'!AH47</f>
        <v>#N/A</v>
      </c>
      <c r="AC25" s="24" t="e">
        <f ca="1">+'4.Team'!AI47</f>
        <v>#N/A</v>
      </c>
      <c r="AD25" s="24" t="e">
        <f ca="1">+'4.Team'!AJ47</f>
        <v>#N/A</v>
      </c>
      <c r="AE25" s="24" t="e">
        <f ca="1">+'4.Team'!AK47</f>
        <v>#N/A</v>
      </c>
      <c r="AF25" s="24" t="e">
        <f ca="1">+'4.Team'!AL47</f>
        <v>#N/A</v>
      </c>
      <c r="AG25" s="24" t="e">
        <f ca="1">+'4.Team'!AM47</f>
        <v>#N/A</v>
      </c>
      <c r="AH25" s="24" t="e">
        <f ca="1">+'4.Team'!AN47</f>
        <v>#N/A</v>
      </c>
      <c r="AI25" s="24" t="e">
        <f ca="1">+'4.Team'!AO47</f>
        <v>#N/A</v>
      </c>
      <c r="AJ25" s="24" t="e">
        <f ca="1">+'4.Team'!AP47</f>
        <v>#N/A</v>
      </c>
      <c r="AK25" s="24" t="e">
        <f ca="1">+'4.Team'!AQ47</f>
        <v>#N/A</v>
      </c>
      <c r="AL25" s="24" t="e">
        <f ca="1">+'4.Team'!AR47</f>
        <v>#N/A</v>
      </c>
      <c r="AM25" s="24" t="e">
        <f ca="1">+'4.Team'!AS47</f>
        <v>#N/A</v>
      </c>
      <c r="AN25" s="24" t="e">
        <f ca="1">+'4.Team'!AT47</f>
        <v>#N/A</v>
      </c>
      <c r="AO25" s="24" t="e">
        <f ca="1">+'4.Team'!AU47</f>
        <v>#N/A</v>
      </c>
      <c r="AP25" s="24" t="e">
        <f ca="1">+'4.Team'!AV47</f>
        <v>#N/A</v>
      </c>
      <c r="AQ25" s="24" t="e">
        <f ca="1">+'4.Team'!AW47</f>
        <v>#N/A</v>
      </c>
      <c r="AR25" s="24" t="e">
        <f ca="1">+'4.Team'!AX47</f>
        <v>#N/A</v>
      </c>
      <c r="AS25" s="24" t="e">
        <f ca="1">+'4.Team'!AY47</f>
        <v>#N/A</v>
      </c>
      <c r="AT25" s="24" t="e">
        <f ca="1">+'4.Team'!AZ47</f>
        <v>#N/A</v>
      </c>
      <c r="AU25" s="24" t="e">
        <f ca="1">+'4.Team'!BA47</f>
        <v>#N/A</v>
      </c>
      <c r="AV25" s="24" t="e">
        <f ca="1">+'4.Team'!BB47</f>
        <v>#N/A</v>
      </c>
      <c r="AW25" s="24" t="e">
        <f ca="1">+'4.Team'!BC47</f>
        <v>#N/A</v>
      </c>
      <c r="AX25" s="24" t="e">
        <f ca="1">+'4.Team'!BD47</f>
        <v>#N/A</v>
      </c>
      <c r="AY25" s="24" t="e">
        <f ca="1">+'4.Team'!BE47</f>
        <v>#N/A</v>
      </c>
      <c r="AZ25" s="23" t="e">
        <f ca="1">SUM(D25:AY25)</f>
        <v>#N/A</v>
      </c>
      <c r="BA25" s="23">
        <f>+'4.Team'!I47</f>
        <v>0</v>
      </c>
      <c r="BB25" s="23">
        <f>+'4.Team'!BF47</f>
        <v>0</v>
      </c>
      <c r="BC25" s="23">
        <f>+'4.Team'!BG47</f>
        <v>0</v>
      </c>
      <c r="BD25" s="23">
        <f>+'4.Team'!BH47</f>
        <v>0</v>
      </c>
      <c r="BE25" s="23">
        <f>+'4.Team'!BI47</f>
        <v>0</v>
      </c>
      <c r="BF25" s="23">
        <f>+'4.Team'!BJ47</f>
        <v>0</v>
      </c>
      <c r="BG25" s="23">
        <f>+'4.Team'!BK47</f>
        <v>0</v>
      </c>
      <c r="BH25" s="23">
        <f>+'4.Team'!BL47</f>
        <v>0</v>
      </c>
      <c r="BI25" s="23">
        <f>+'4.Team'!BM47</f>
        <v>0</v>
      </c>
      <c r="BJ25" s="23">
        <f>+'4.Team'!BN47</f>
        <v>0</v>
      </c>
      <c r="BK25" s="23">
        <f>+'4.Team'!BO47</f>
        <v>0</v>
      </c>
      <c r="BL25" s="23">
        <f>+'4.Team'!BP47</f>
        <v>0</v>
      </c>
      <c r="BM25" s="23">
        <f>+'4.Team'!BQ47</f>
        <v>0</v>
      </c>
      <c r="BN25" s="23">
        <f>+'4.Team'!BR47</f>
        <v>0</v>
      </c>
      <c r="BO25" s="23">
        <f>+'4.Team'!BS47</f>
        <v>0</v>
      </c>
      <c r="BP25" s="23">
        <f>+'4.Team'!BT47</f>
        <v>0</v>
      </c>
      <c r="BQ25" s="23">
        <f>+'4.Team'!BU47</f>
        <v>0</v>
      </c>
      <c r="BR25" s="23">
        <f>+'4.Team'!BV47</f>
        <v>0</v>
      </c>
      <c r="BS25" s="23">
        <f>+'4.Team'!BW47</f>
        <v>0</v>
      </c>
      <c r="BT25" s="23">
        <f>+'4.Team'!BX47</f>
        <v>0</v>
      </c>
      <c r="BU25" s="23">
        <f>+'4.Team'!BY47</f>
        <v>0</v>
      </c>
    </row>
    <row r="26" spans="1:77" x14ac:dyDescent="0.25">
      <c r="A26">
        <f>+A25</f>
        <v>0</v>
      </c>
      <c r="B26" s="3" t="s">
        <v>17</v>
      </c>
      <c r="C26" t="s">
        <v>81</v>
      </c>
      <c r="D26" s="22" t="e">
        <f ca="1">VLOOKUP($A26,'4.2'!$A$4:$F$7,D$2,FALSE)*D25</f>
        <v>#N/A</v>
      </c>
      <c r="E26" s="22" t="e">
        <f ca="1">VLOOKUP($A26,'4.2'!$A$4:$F$7,E$2,FALSE)*E25</f>
        <v>#N/A</v>
      </c>
      <c r="F26" s="22" t="e">
        <f ca="1">VLOOKUP($A26,'4.2'!$A$4:$F$7,F$2,FALSE)*F25</f>
        <v>#N/A</v>
      </c>
      <c r="G26" s="22" t="e">
        <f ca="1">VLOOKUP($A26,'4.2'!$A$4:$F$7,G$2,FALSE)*G25</f>
        <v>#N/A</v>
      </c>
      <c r="H26" s="22" t="e">
        <f ca="1">VLOOKUP($A26,'4.2'!$A$4:$F$7,H$2,FALSE)*H25</f>
        <v>#N/A</v>
      </c>
      <c r="I26" s="22" t="e">
        <f ca="1">VLOOKUP($A26,'4.2'!$A$4:$F$7,I$2,FALSE)*I25</f>
        <v>#N/A</v>
      </c>
      <c r="J26" s="22" t="e">
        <f ca="1">VLOOKUP($A26,'4.2'!$A$4:$F$7,J$2,FALSE)*J25</f>
        <v>#N/A</v>
      </c>
      <c r="K26" s="22" t="e">
        <f ca="1">VLOOKUP($A26,'4.2'!$A$4:$F$7,K$2,FALSE)*K25</f>
        <v>#N/A</v>
      </c>
      <c r="L26" s="22" t="e">
        <f ca="1">VLOOKUP($A26,'4.2'!$A$4:$F$7,L$2,FALSE)*L25</f>
        <v>#N/A</v>
      </c>
      <c r="M26" s="22" t="e">
        <f ca="1">VLOOKUP($A26,'4.2'!$A$4:$F$7,M$2,FALSE)*M25</f>
        <v>#N/A</v>
      </c>
      <c r="N26" s="22" t="e">
        <f ca="1">VLOOKUP($A26,'4.2'!$A$4:$F$7,N$2,FALSE)*N25</f>
        <v>#N/A</v>
      </c>
      <c r="O26" s="22" t="e">
        <f ca="1">VLOOKUP($A26,'4.2'!$A$4:$F$7,O$2,FALSE)*O25</f>
        <v>#N/A</v>
      </c>
      <c r="P26" s="22" t="e">
        <f ca="1">VLOOKUP($A26,'4.2'!$A$4:$F$7,P$2,FALSE)*P25</f>
        <v>#N/A</v>
      </c>
      <c r="Q26" s="22" t="e">
        <f ca="1">VLOOKUP($A26,'4.2'!$A$4:$F$7,Q$2,FALSE)*Q25</f>
        <v>#N/A</v>
      </c>
      <c r="R26" s="22" t="e">
        <f ca="1">VLOOKUP($A26,'4.2'!$A$4:$F$7,R$2,FALSE)*R25</f>
        <v>#N/A</v>
      </c>
      <c r="S26" s="22" t="e">
        <f ca="1">VLOOKUP($A26,'4.2'!$A$4:$F$7,S$2,FALSE)*S25</f>
        <v>#N/A</v>
      </c>
      <c r="T26" s="22" t="e">
        <f ca="1">VLOOKUP($A26,'4.2'!$A$4:$F$7,T$2,FALSE)*T25</f>
        <v>#N/A</v>
      </c>
      <c r="U26" s="22" t="e">
        <f ca="1">VLOOKUP($A26,'4.2'!$A$4:$F$7,U$2,FALSE)*U25</f>
        <v>#N/A</v>
      </c>
      <c r="V26" s="22" t="e">
        <f ca="1">VLOOKUP($A26,'4.2'!$A$4:$F$7,V$2,FALSE)*V25</f>
        <v>#N/A</v>
      </c>
      <c r="W26" s="22" t="e">
        <f ca="1">VLOOKUP($A26,'4.2'!$A$4:$F$7,W$2,FALSE)*W25</f>
        <v>#N/A</v>
      </c>
      <c r="X26" s="22" t="e">
        <f ca="1">VLOOKUP($A26,'4.2'!$A$4:$F$7,X$2,FALSE)*X25</f>
        <v>#N/A</v>
      </c>
      <c r="Y26" s="22" t="e">
        <f ca="1">VLOOKUP($A26,'4.2'!$A$4:$F$7,Y$2,FALSE)*Y25</f>
        <v>#N/A</v>
      </c>
      <c r="Z26" s="22" t="e">
        <f ca="1">VLOOKUP($A26,'4.2'!$A$4:$F$7,Z$2,FALSE)*Z25</f>
        <v>#N/A</v>
      </c>
      <c r="AA26" s="22" t="e">
        <f ca="1">VLOOKUP($A26,'4.2'!$A$4:$F$7,AA$2,FALSE)*AA25</f>
        <v>#N/A</v>
      </c>
      <c r="AB26" s="22" t="e">
        <f ca="1">VLOOKUP($A26,'4.2'!$A$4:$F$7,AB$2,FALSE)*AB25</f>
        <v>#N/A</v>
      </c>
      <c r="AC26" s="22" t="e">
        <f ca="1">VLOOKUP($A26,'4.2'!$A$4:$F$7,AC$2,FALSE)*AC25</f>
        <v>#N/A</v>
      </c>
      <c r="AD26" s="22" t="e">
        <f ca="1">VLOOKUP($A26,'4.2'!$A$4:$F$7,AD$2,FALSE)*AD25</f>
        <v>#N/A</v>
      </c>
      <c r="AE26" s="22" t="e">
        <f ca="1">VLOOKUP($A26,'4.2'!$A$4:$F$7,AE$2,FALSE)*AE25</f>
        <v>#N/A</v>
      </c>
      <c r="AF26" s="22" t="e">
        <f ca="1">VLOOKUP($A26,'4.2'!$A$4:$F$7,AF$2,FALSE)*AF25</f>
        <v>#N/A</v>
      </c>
      <c r="AG26" s="22" t="e">
        <f ca="1">VLOOKUP($A26,'4.2'!$A$4:$F$7,AG$2,FALSE)*AG25</f>
        <v>#N/A</v>
      </c>
      <c r="AH26" s="22" t="e">
        <f ca="1">VLOOKUP($A26,'4.2'!$A$4:$F$7,AH$2,FALSE)*AH25</f>
        <v>#N/A</v>
      </c>
      <c r="AI26" s="22" t="e">
        <f ca="1">VLOOKUP($A26,'4.2'!$A$4:$F$7,AI$2,FALSE)*AI25</f>
        <v>#N/A</v>
      </c>
      <c r="AJ26" s="22" t="e">
        <f ca="1">VLOOKUP($A26,'4.2'!$A$4:$F$7,AJ$2,FALSE)*AJ25</f>
        <v>#N/A</v>
      </c>
      <c r="AK26" s="22" t="e">
        <f ca="1">VLOOKUP($A26,'4.2'!$A$4:$F$7,AK$2,FALSE)*AK25</f>
        <v>#N/A</v>
      </c>
      <c r="AL26" s="22" t="e">
        <f ca="1">VLOOKUP($A26,'4.2'!$A$4:$F$7,AL$2,FALSE)*AL25</f>
        <v>#N/A</v>
      </c>
      <c r="AM26" s="22" t="e">
        <f ca="1">VLOOKUP($A26,'4.2'!$A$4:$F$7,AM$2,FALSE)*AM25</f>
        <v>#N/A</v>
      </c>
      <c r="AN26" s="22" t="e">
        <f ca="1">VLOOKUP($A26,'4.2'!$A$4:$F$7,AN$2,FALSE)*AN25</f>
        <v>#N/A</v>
      </c>
      <c r="AO26" s="22" t="e">
        <f ca="1">VLOOKUP($A26,'4.2'!$A$4:$F$7,AO$2,FALSE)*AO25</f>
        <v>#N/A</v>
      </c>
      <c r="AP26" s="22" t="e">
        <f ca="1">VLOOKUP($A26,'4.2'!$A$4:$F$7,AP$2,FALSE)*AP25</f>
        <v>#N/A</v>
      </c>
      <c r="AQ26" s="22" t="e">
        <f ca="1">VLOOKUP($A26,'4.2'!$A$4:$F$7,AQ$2,FALSE)*AQ25</f>
        <v>#N/A</v>
      </c>
      <c r="AR26" s="22" t="e">
        <f ca="1">VLOOKUP($A26,'4.2'!$A$4:$F$7,AR$2,FALSE)*AR25</f>
        <v>#N/A</v>
      </c>
      <c r="AS26" s="22" t="e">
        <f ca="1">VLOOKUP($A26,'4.2'!$A$4:$F$7,AS$2,FALSE)*AS25</f>
        <v>#N/A</v>
      </c>
      <c r="AT26" s="22" t="e">
        <f ca="1">VLOOKUP($A26,'4.2'!$A$4:$F$7,AT$2,FALSE)*AT25</f>
        <v>#N/A</v>
      </c>
      <c r="AU26" s="22" t="e">
        <f ca="1">VLOOKUP($A26,'4.2'!$A$4:$F$7,AU$2,FALSE)*AU25</f>
        <v>#N/A</v>
      </c>
      <c r="AV26" s="22" t="e">
        <f ca="1">VLOOKUP($A26,'4.2'!$A$4:$F$7,AV$2,FALSE)*AV25</f>
        <v>#N/A</v>
      </c>
      <c r="AW26" s="22" t="e">
        <f ca="1">VLOOKUP($A26,'4.2'!$A$4:$F$7,AW$2,FALSE)*AW25</f>
        <v>#N/A</v>
      </c>
      <c r="AX26" s="22" t="e">
        <f ca="1">VLOOKUP($A26,'4.2'!$A$4:$F$7,AX$2,FALSE)*AX25</f>
        <v>#N/A</v>
      </c>
      <c r="AY26" s="22" t="e">
        <f ca="1">VLOOKUP($A26,'4.2'!$A$4:$F$7,AY$2,FALSE)*AY25</f>
        <v>#N/A</v>
      </c>
      <c r="AZ26" s="473" t="e">
        <f ca="1">SUM(D26:AY26)</f>
        <v>#N/A</v>
      </c>
    </row>
    <row r="27" spans="1:77" x14ac:dyDescent="0.25">
      <c r="A27">
        <f t="shared" ref="A27:A29" si="24">+A26</f>
        <v>0</v>
      </c>
      <c r="B27" s="3" t="s">
        <v>17</v>
      </c>
      <c r="C27" t="s">
        <v>79</v>
      </c>
      <c r="D27" s="22" t="e">
        <f ca="1">IF($AZ25&lt;6,0,VLOOKUP($C27,'4.2'!$A$4:$F$11,D$2,FALSE)*D25)</f>
        <v>#N/A</v>
      </c>
      <c r="E27" s="22" t="e">
        <f ca="1">IF($AZ25&lt;6,0,VLOOKUP($C27,'4.2'!$A$4:$F$11,E$2,FALSE)*E25)</f>
        <v>#N/A</v>
      </c>
      <c r="F27" s="22" t="e">
        <f ca="1">IF($AZ25&lt;6,0,VLOOKUP($C27,'4.2'!$A$4:$F$11,F$2,FALSE)*F25)</f>
        <v>#N/A</v>
      </c>
      <c r="G27" s="22" t="e">
        <f ca="1">IF($AZ25&lt;6,0,VLOOKUP($C27,'4.2'!$A$4:$F$11,G$2,FALSE)*G25)</f>
        <v>#N/A</v>
      </c>
      <c r="H27" s="22" t="e">
        <f ca="1">IF($AZ25&lt;6,0,VLOOKUP($C27,'4.2'!$A$4:$F$11,H$2,FALSE)*H25)</f>
        <v>#N/A</v>
      </c>
      <c r="I27" s="22" t="e">
        <f ca="1">IF($AZ25&lt;6,0,VLOOKUP($C27,'4.2'!$A$4:$F$11,I$2,FALSE)*I25)</f>
        <v>#N/A</v>
      </c>
      <c r="J27" s="22" t="e">
        <f ca="1">IF($AZ25&lt;6,0,VLOOKUP($C27,'4.2'!$A$4:$F$11,J$2,FALSE)*J25)</f>
        <v>#N/A</v>
      </c>
      <c r="K27" s="22" t="e">
        <f ca="1">IF($AZ25&lt;6,0,VLOOKUP($C27,'4.2'!$A$4:$F$11,K$2,FALSE)*K25)</f>
        <v>#N/A</v>
      </c>
      <c r="L27" s="22" t="e">
        <f ca="1">IF($AZ25&lt;6,0,VLOOKUP($C27,'4.2'!$A$4:$F$11,L$2,FALSE)*L25)</f>
        <v>#N/A</v>
      </c>
      <c r="M27" s="22" t="e">
        <f ca="1">IF($AZ25&lt;6,0,VLOOKUP($C27,'4.2'!$A$4:$F$11,M$2,FALSE)*M25)</f>
        <v>#N/A</v>
      </c>
      <c r="N27" s="22" t="e">
        <f ca="1">IF($AZ25&lt;6,0,VLOOKUP($C27,'4.2'!$A$4:$F$11,N$2,FALSE)*N25)</f>
        <v>#N/A</v>
      </c>
      <c r="O27" s="22" t="e">
        <f ca="1">IF($AZ25&lt;6,0,VLOOKUP($C27,'4.2'!$A$4:$F$11,O$2,FALSE)*O25)</f>
        <v>#N/A</v>
      </c>
      <c r="P27" s="22" t="e">
        <f ca="1">IF($AZ25&lt;6,0,VLOOKUP($C27,'4.2'!$A$4:$F$11,P$2,FALSE)*P25)</f>
        <v>#N/A</v>
      </c>
      <c r="Q27" s="22" t="e">
        <f ca="1">IF($AZ25&lt;6,0,VLOOKUP($C27,'4.2'!$A$4:$F$11,Q$2,FALSE)*Q25)</f>
        <v>#N/A</v>
      </c>
      <c r="R27" s="22" t="e">
        <f ca="1">IF($AZ25&lt;6,0,VLOOKUP($C27,'4.2'!$A$4:$F$11,R$2,FALSE)*R25)</f>
        <v>#N/A</v>
      </c>
      <c r="S27" s="22" t="e">
        <f ca="1">IF($AZ25&lt;6,0,VLOOKUP($C27,'4.2'!$A$4:$F$11,S$2,FALSE)*S25)</f>
        <v>#N/A</v>
      </c>
      <c r="T27" s="22" t="e">
        <f ca="1">IF($AZ25&lt;6,0,VLOOKUP($C27,'4.2'!$A$4:$F$11,T$2,FALSE)*T25)</f>
        <v>#N/A</v>
      </c>
      <c r="U27" s="22" t="e">
        <f ca="1">IF($AZ25&lt;6,0,VLOOKUP($C27,'4.2'!$A$4:$F$11,U$2,FALSE)*U25)</f>
        <v>#N/A</v>
      </c>
      <c r="V27" s="22" t="e">
        <f ca="1">IF($AZ25&lt;6,0,VLOOKUP($C27,'4.2'!$A$4:$F$11,V$2,FALSE)*V25)</f>
        <v>#N/A</v>
      </c>
      <c r="W27" s="22" t="e">
        <f ca="1">IF($AZ25&lt;6,0,VLOOKUP($C27,'4.2'!$A$4:$F$11,W$2,FALSE)*W25)</f>
        <v>#N/A</v>
      </c>
      <c r="X27" s="22" t="e">
        <f ca="1">IF($AZ25&lt;6,0,VLOOKUP($C27,'4.2'!$A$4:$F$11,X$2,FALSE)*X25)</f>
        <v>#N/A</v>
      </c>
      <c r="Y27" s="22" t="e">
        <f ca="1">IF($AZ25&lt;6,0,VLOOKUP($C27,'4.2'!$A$4:$F$11,Y$2,FALSE)*Y25)</f>
        <v>#N/A</v>
      </c>
      <c r="Z27" s="22" t="e">
        <f ca="1">IF($AZ25&lt;6,0,VLOOKUP($C27,'4.2'!$A$4:$F$11,Z$2,FALSE)*Z25)</f>
        <v>#N/A</v>
      </c>
      <c r="AA27" s="22" t="e">
        <f ca="1">IF($AZ25&lt;6,0,VLOOKUP($C27,'4.2'!$A$4:$F$11,AA$2,FALSE)*AA25)</f>
        <v>#N/A</v>
      </c>
      <c r="AB27" s="22" t="e">
        <f ca="1">IF($AZ25&lt;6,0,VLOOKUP($C27,'4.2'!$A$4:$F$11,AB$2,FALSE)*AB25)</f>
        <v>#N/A</v>
      </c>
      <c r="AC27" s="22" t="e">
        <f ca="1">IF($AZ25&lt;6,0,VLOOKUP($C27,'4.2'!$A$4:$F$11,AC$2,FALSE)*AC25)</f>
        <v>#N/A</v>
      </c>
      <c r="AD27" s="22" t="e">
        <f ca="1">IF($AZ25&lt;6,0,VLOOKUP($C27,'4.2'!$A$4:$F$11,AD$2,FALSE)*AD25)</f>
        <v>#N/A</v>
      </c>
      <c r="AE27" s="22" t="e">
        <f ca="1">IF($AZ25&lt;6,0,VLOOKUP($C27,'4.2'!$A$4:$F$11,AE$2,FALSE)*AE25)</f>
        <v>#N/A</v>
      </c>
      <c r="AF27" s="22" t="e">
        <f ca="1">IF($AZ25&lt;6,0,VLOOKUP($C27,'4.2'!$A$4:$F$11,AF$2,FALSE)*AF25)</f>
        <v>#N/A</v>
      </c>
      <c r="AG27" s="22" t="e">
        <f ca="1">IF($AZ25&lt;6,0,VLOOKUP($C27,'4.2'!$A$4:$F$11,AG$2,FALSE)*AG25)</f>
        <v>#N/A</v>
      </c>
      <c r="AH27" s="22" t="e">
        <f ca="1">IF($AZ25&lt;6,0,VLOOKUP($C27,'4.2'!$A$4:$F$11,AH$2,FALSE)*AH25)</f>
        <v>#N/A</v>
      </c>
      <c r="AI27" s="22" t="e">
        <f ca="1">IF($AZ25&lt;6,0,VLOOKUP($C27,'4.2'!$A$4:$F$11,AI$2,FALSE)*AI25)</f>
        <v>#N/A</v>
      </c>
      <c r="AJ27" s="22" t="e">
        <f ca="1">IF($AZ25&lt;6,0,VLOOKUP($C27,'4.2'!$A$4:$F$11,AJ$2,FALSE)*AJ25)</f>
        <v>#N/A</v>
      </c>
      <c r="AK27" s="22" t="e">
        <f ca="1">IF($AZ25&lt;6,0,VLOOKUP($C27,'4.2'!$A$4:$F$11,AK$2,FALSE)*AK25)</f>
        <v>#N/A</v>
      </c>
      <c r="AL27" s="22" t="e">
        <f ca="1">IF($AZ25&lt;6,0,VLOOKUP($C27,'4.2'!$A$4:$F$11,AL$2,FALSE)*AL25)</f>
        <v>#N/A</v>
      </c>
      <c r="AM27" s="22" t="e">
        <f ca="1">IF($AZ25&lt;6,0,VLOOKUP($C27,'4.2'!$A$4:$F$11,AM$2,FALSE)*AM25)</f>
        <v>#N/A</v>
      </c>
      <c r="AN27" s="22" t="e">
        <f ca="1">IF($AZ25&lt;6,0,VLOOKUP($C27,'4.2'!$A$4:$F$11,AN$2,FALSE)*AN25)</f>
        <v>#N/A</v>
      </c>
      <c r="AO27" s="22" t="e">
        <f ca="1">IF($AZ25&lt;6,0,VLOOKUP($C27,'4.2'!$A$4:$F$11,AO$2,FALSE)*AO25)</f>
        <v>#N/A</v>
      </c>
      <c r="AP27" s="22" t="e">
        <f ca="1">IF($AZ25&lt;6,0,VLOOKUP($C27,'4.2'!$A$4:$F$11,AP$2,FALSE)*AP25)</f>
        <v>#N/A</v>
      </c>
      <c r="AQ27" s="22" t="e">
        <f ca="1">IF($AZ25&lt;6,0,VLOOKUP($C27,'4.2'!$A$4:$F$11,AQ$2,FALSE)*AQ25)</f>
        <v>#N/A</v>
      </c>
      <c r="AR27" s="22" t="e">
        <f ca="1">IF($AZ25&lt;6,0,VLOOKUP($C27,'4.2'!$A$4:$F$11,AR$2,FALSE)*AR25)</f>
        <v>#N/A</v>
      </c>
      <c r="AS27" s="22" t="e">
        <f ca="1">IF($AZ25&lt;6,0,VLOOKUP($C27,'4.2'!$A$4:$F$11,AS$2,FALSE)*AS25)</f>
        <v>#N/A</v>
      </c>
      <c r="AT27" s="22" t="e">
        <f ca="1">IF($AZ25&lt;6,0,VLOOKUP($C27,'4.2'!$A$4:$F$11,AT$2,FALSE)*AT25)</f>
        <v>#N/A</v>
      </c>
      <c r="AU27" s="22" t="e">
        <f ca="1">IF($AZ25&lt;6,0,VLOOKUP($C27,'4.2'!$A$4:$F$11,AU$2,FALSE)*AU25)</f>
        <v>#N/A</v>
      </c>
      <c r="AV27" s="22" t="e">
        <f ca="1">IF($AZ25&lt;6,0,VLOOKUP($C27,'4.2'!$A$4:$F$11,AV$2,FALSE)*AV25)</f>
        <v>#N/A</v>
      </c>
      <c r="AW27" s="22" t="e">
        <f ca="1">IF($AZ25&lt;6,0,VLOOKUP($C27,'4.2'!$A$4:$F$11,AW$2,FALSE)*AW25)</f>
        <v>#N/A</v>
      </c>
      <c r="AX27" s="22" t="e">
        <f ca="1">IF($AZ25&lt;6,0,VLOOKUP($C27,'4.2'!$A$4:$F$11,AX$2,FALSE)*AX25)</f>
        <v>#N/A</v>
      </c>
      <c r="AY27" s="22" t="e">
        <f ca="1">IF($AZ25&lt;6,0,VLOOKUP($C27,'4.2'!$A$4:$F$11,AY$2,FALSE)*AY25)</f>
        <v>#N/A</v>
      </c>
      <c r="AZ27" s="473" t="e">
        <f t="shared" ref="AZ27:AZ28" ca="1" si="25">SUM(D27:AY27)</f>
        <v>#N/A</v>
      </c>
    </row>
    <row r="28" spans="1:77" x14ac:dyDescent="0.25">
      <c r="A28">
        <f t="shared" si="24"/>
        <v>0</v>
      </c>
      <c r="B28" s="3" t="s">
        <v>17</v>
      </c>
      <c r="C28" t="s">
        <v>82</v>
      </c>
      <c r="D28" s="22">
        <f ca="1">'4.2'!$B$11/12*D25</f>
        <v>0</v>
      </c>
      <c r="E28" s="22">
        <f ca="1">'4.2'!$B$11/12*E25</f>
        <v>0</v>
      </c>
      <c r="F28" s="22" t="e">
        <f ca="1">'4.2'!$B$11/12*F25</f>
        <v>#N/A</v>
      </c>
      <c r="G28" s="22" t="e">
        <f ca="1">'4.2'!$B$11/12*G25</f>
        <v>#N/A</v>
      </c>
      <c r="H28" s="22" t="e">
        <f ca="1">'4.2'!$B$11/12*H25</f>
        <v>#N/A</v>
      </c>
      <c r="I28" s="22" t="e">
        <f ca="1">'4.2'!$B$11/12*I25</f>
        <v>#N/A</v>
      </c>
      <c r="J28" s="22" t="e">
        <f ca="1">'4.2'!$B$11/12*J25</f>
        <v>#N/A</v>
      </c>
      <c r="K28" s="22" t="e">
        <f ca="1">'4.2'!$B$11/12*K25</f>
        <v>#N/A</v>
      </c>
      <c r="L28" s="22" t="e">
        <f ca="1">'4.2'!$B$11/12*L25</f>
        <v>#N/A</v>
      </c>
      <c r="M28" s="22" t="e">
        <f ca="1">'4.2'!$B$11/12*M25</f>
        <v>#N/A</v>
      </c>
      <c r="N28" s="22" t="e">
        <f ca="1">'4.2'!$B$11/12*N25</f>
        <v>#N/A</v>
      </c>
      <c r="O28" s="22" t="e">
        <f ca="1">'4.2'!$B$11/12*O25</f>
        <v>#N/A</v>
      </c>
      <c r="P28" s="22" t="e">
        <f ca="1">'4.2'!$B$11/12*P25</f>
        <v>#N/A</v>
      </c>
      <c r="Q28" s="22" t="e">
        <f ca="1">'4.2'!$B$11/12*Q25</f>
        <v>#N/A</v>
      </c>
      <c r="R28" s="22" t="e">
        <f ca="1">'4.2'!$B$11/12*R25</f>
        <v>#N/A</v>
      </c>
      <c r="S28" s="22" t="e">
        <f ca="1">'4.2'!$B$11/12*S25</f>
        <v>#N/A</v>
      </c>
      <c r="T28" s="22" t="e">
        <f ca="1">'4.2'!$B$11/12*T25</f>
        <v>#N/A</v>
      </c>
      <c r="U28" s="22" t="e">
        <f ca="1">'4.2'!$B$11/12*U25</f>
        <v>#N/A</v>
      </c>
      <c r="V28" s="22" t="e">
        <f ca="1">'4.2'!$B$11/12*V25</f>
        <v>#N/A</v>
      </c>
      <c r="W28" s="22" t="e">
        <f ca="1">'4.2'!$B$11/12*W25</f>
        <v>#N/A</v>
      </c>
      <c r="X28" s="22" t="e">
        <f ca="1">'4.2'!$B$11/12*X25</f>
        <v>#N/A</v>
      </c>
      <c r="Y28" s="22" t="e">
        <f ca="1">'4.2'!$B$11/12*Y25</f>
        <v>#N/A</v>
      </c>
      <c r="Z28" s="22" t="e">
        <f ca="1">'4.2'!$B$11/12*Z25</f>
        <v>#N/A</v>
      </c>
      <c r="AA28" s="22" t="e">
        <f ca="1">'4.2'!$B$11/12*AA25</f>
        <v>#N/A</v>
      </c>
      <c r="AB28" s="22" t="e">
        <f ca="1">'4.2'!$B$11/12*AB25</f>
        <v>#N/A</v>
      </c>
      <c r="AC28" s="22" t="e">
        <f ca="1">'4.2'!$B$11/12*AC25</f>
        <v>#N/A</v>
      </c>
      <c r="AD28" s="22" t="e">
        <f ca="1">'4.2'!$B$11/12*AD25</f>
        <v>#N/A</v>
      </c>
      <c r="AE28" s="22" t="e">
        <f ca="1">'4.2'!$B$11/12*AE25</f>
        <v>#N/A</v>
      </c>
      <c r="AF28" s="22" t="e">
        <f ca="1">'4.2'!$B$11/12*AF25</f>
        <v>#N/A</v>
      </c>
      <c r="AG28" s="22" t="e">
        <f ca="1">'4.2'!$B$11/12*AG25</f>
        <v>#N/A</v>
      </c>
      <c r="AH28" s="22" t="e">
        <f ca="1">'4.2'!$B$11/12*AH25</f>
        <v>#N/A</v>
      </c>
      <c r="AI28" s="22" t="e">
        <f ca="1">'4.2'!$B$11/12*AI25</f>
        <v>#N/A</v>
      </c>
      <c r="AJ28" s="22" t="e">
        <f ca="1">'4.2'!$B$11/12*AJ25</f>
        <v>#N/A</v>
      </c>
      <c r="AK28" s="22" t="e">
        <f ca="1">'4.2'!$B$11/12*AK25</f>
        <v>#N/A</v>
      </c>
      <c r="AL28" s="22" t="e">
        <f ca="1">'4.2'!$B$11/12*AL25</f>
        <v>#N/A</v>
      </c>
      <c r="AM28" s="22" t="e">
        <f ca="1">'4.2'!$B$11/12*AM25</f>
        <v>#N/A</v>
      </c>
      <c r="AN28" s="22" t="e">
        <f ca="1">'4.2'!$B$11/12*AN25</f>
        <v>#N/A</v>
      </c>
      <c r="AO28" s="22" t="e">
        <f ca="1">'4.2'!$B$11/12*AO25</f>
        <v>#N/A</v>
      </c>
      <c r="AP28" s="22" t="e">
        <f ca="1">'4.2'!$B$11/12*AP25</f>
        <v>#N/A</v>
      </c>
      <c r="AQ28" s="22" t="e">
        <f ca="1">'4.2'!$B$11/12*AQ25</f>
        <v>#N/A</v>
      </c>
      <c r="AR28" s="22" t="e">
        <f ca="1">'4.2'!$B$11/12*AR25</f>
        <v>#N/A</v>
      </c>
      <c r="AS28" s="22" t="e">
        <f ca="1">'4.2'!$B$11/12*AS25</f>
        <v>#N/A</v>
      </c>
      <c r="AT28" s="22" t="e">
        <f ca="1">'4.2'!$B$11/12*AT25</f>
        <v>#N/A</v>
      </c>
      <c r="AU28" s="22" t="e">
        <f ca="1">'4.2'!$B$11/12*AU25</f>
        <v>#N/A</v>
      </c>
      <c r="AV28" s="22" t="e">
        <f ca="1">'4.2'!$B$11/12*AV25</f>
        <v>#N/A</v>
      </c>
      <c r="AW28" s="22" t="e">
        <f ca="1">'4.2'!$B$11/12*AW25</f>
        <v>#N/A</v>
      </c>
      <c r="AX28" s="22" t="e">
        <f ca="1">'4.2'!$B$11/12*AX25</f>
        <v>#N/A</v>
      </c>
      <c r="AY28" s="22" t="e">
        <f ca="1">'4.2'!$B$11/12*AY25</f>
        <v>#N/A</v>
      </c>
      <c r="AZ28" s="473" t="e">
        <f t="shared" ca="1" si="25"/>
        <v>#N/A</v>
      </c>
    </row>
    <row r="29" spans="1:77" x14ac:dyDescent="0.25">
      <c r="A29">
        <f t="shared" si="24"/>
        <v>0</v>
      </c>
      <c r="B29" s="3" t="s">
        <v>17</v>
      </c>
      <c r="C29" t="s">
        <v>83</v>
      </c>
      <c r="D29" s="22">
        <f ca="1">IFERROR(SUM(D25:D28),0)</f>
        <v>0</v>
      </c>
      <c r="E29" s="22">
        <f t="shared" ref="E29:AM29" ca="1" si="26">IFERROR(SUM(E25:E28),0)</f>
        <v>0</v>
      </c>
      <c r="F29" s="22">
        <f t="shared" ca="1" si="26"/>
        <v>0</v>
      </c>
      <c r="G29" s="22">
        <f t="shared" ca="1" si="26"/>
        <v>0</v>
      </c>
      <c r="H29" s="22">
        <f t="shared" ca="1" si="26"/>
        <v>0</v>
      </c>
      <c r="I29" s="22">
        <f t="shared" ca="1" si="26"/>
        <v>0</v>
      </c>
      <c r="J29" s="22">
        <f t="shared" ca="1" si="26"/>
        <v>0</v>
      </c>
      <c r="K29" s="22">
        <f t="shared" ca="1" si="26"/>
        <v>0</v>
      </c>
      <c r="L29" s="22">
        <f t="shared" ca="1" si="26"/>
        <v>0</v>
      </c>
      <c r="M29" s="22">
        <f t="shared" ca="1" si="26"/>
        <v>0</v>
      </c>
      <c r="N29" s="22">
        <f t="shared" ca="1" si="26"/>
        <v>0</v>
      </c>
      <c r="O29" s="22">
        <f t="shared" ca="1" si="26"/>
        <v>0</v>
      </c>
      <c r="P29" s="22">
        <f t="shared" ca="1" si="26"/>
        <v>0</v>
      </c>
      <c r="Q29" s="22">
        <f t="shared" ca="1" si="26"/>
        <v>0</v>
      </c>
      <c r="R29" s="22">
        <f t="shared" ca="1" si="26"/>
        <v>0</v>
      </c>
      <c r="S29" s="22">
        <f t="shared" ca="1" si="26"/>
        <v>0</v>
      </c>
      <c r="T29" s="22">
        <f t="shared" ca="1" si="26"/>
        <v>0</v>
      </c>
      <c r="U29" s="22">
        <f t="shared" ca="1" si="26"/>
        <v>0</v>
      </c>
      <c r="V29" s="22">
        <f t="shared" ca="1" si="26"/>
        <v>0</v>
      </c>
      <c r="W29" s="22">
        <f t="shared" ca="1" si="26"/>
        <v>0</v>
      </c>
      <c r="X29" s="22">
        <f t="shared" ca="1" si="26"/>
        <v>0</v>
      </c>
      <c r="Y29" s="22">
        <f t="shared" ca="1" si="26"/>
        <v>0</v>
      </c>
      <c r="Z29" s="22">
        <f t="shared" ca="1" si="26"/>
        <v>0</v>
      </c>
      <c r="AA29" s="22">
        <f t="shared" ca="1" si="26"/>
        <v>0</v>
      </c>
      <c r="AB29" s="22">
        <f t="shared" ca="1" si="26"/>
        <v>0</v>
      </c>
      <c r="AC29" s="22">
        <f t="shared" ca="1" si="26"/>
        <v>0</v>
      </c>
      <c r="AD29" s="22">
        <f t="shared" ca="1" si="26"/>
        <v>0</v>
      </c>
      <c r="AE29" s="22">
        <f t="shared" ca="1" si="26"/>
        <v>0</v>
      </c>
      <c r="AF29" s="22">
        <f t="shared" ca="1" si="26"/>
        <v>0</v>
      </c>
      <c r="AG29" s="22">
        <f t="shared" ca="1" si="26"/>
        <v>0</v>
      </c>
      <c r="AH29" s="22">
        <f t="shared" ca="1" si="26"/>
        <v>0</v>
      </c>
      <c r="AI29" s="22">
        <f t="shared" ca="1" si="26"/>
        <v>0</v>
      </c>
      <c r="AJ29" s="22">
        <f t="shared" ca="1" si="26"/>
        <v>0</v>
      </c>
      <c r="AK29" s="22">
        <f t="shared" ca="1" si="26"/>
        <v>0</v>
      </c>
      <c r="AL29" s="22">
        <f t="shared" ca="1" si="26"/>
        <v>0</v>
      </c>
      <c r="AM29" s="22">
        <f t="shared" ca="1" si="26"/>
        <v>0</v>
      </c>
      <c r="AN29" s="22">
        <f t="shared" ref="AN29:AY29" ca="1" si="27">IFERROR(SUM(AN25:AN28),0)</f>
        <v>0</v>
      </c>
      <c r="AO29" s="22">
        <f t="shared" ca="1" si="27"/>
        <v>0</v>
      </c>
      <c r="AP29" s="22">
        <f t="shared" ca="1" si="27"/>
        <v>0</v>
      </c>
      <c r="AQ29" s="22">
        <f t="shared" ca="1" si="27"/>
        <v>0</v>
      </c>
      <c r="AR29" s="22">
        <f t="shared" ca="1" si="27"/>
        <v>0</v>
      </c>
      <c r="AS29" s="22">
        <f t="shared" ca="1" si="27"/>
        <v>0</v>
      </c>
      <c r="AT29" s="22">
        <f t="shared" ca="1" si="27"/>
        <v>0</v>
      </c>
      <c r="AU29" s="22">
        <f t="shared" ca="1" si="27"/>
        <v>0</v>
      </c>
      <c r="AV29" s="22">
        <f t="shared" ca="1" si="27"/>
        <v>0</v>
      </c>
      <c r="AW29" s="22">
        <f t="shared" ca="1" si="27"/>
        <v>0</v>
      </c>
      <c r="AX29" s="22">
        <f t="shared" ca="1" si="27"/>
        <v>0</v>
      </c>
      <c r="AY29" s="22">
        <f t="shared" ca="1" si="27"/>
        <v>0</v>
      </c>
      <c r="AZ29" s="473">
        <f ca="1">ROUNDUP(SUM(D29:AY29),0)</f>
        <v>0</v>
      </c>
      <c r="BB29" s="21">
        <f ca="1">IFERROR($AZ29/$BA25*BB25,0)</f>
        <v>0</v>
      </c>
      <c r="BC29" s="21">
        <f t="shared" ref="BC29:BU29" ca="1" si="28">IFERROR($AZ29/$BA25*BC25,0)</f>
        <v>0</v>
      </c>
      <c r="BD29" s="21">
        <f t="shared" ca="1" si="28"/>
        <v>0</v>
      </c>
      <c r="BE29" s="21">
        <f t="shared" ca="1" si="28"/>
        <v>0</v>
      </c>
      <c r="BF29" s="21">
        <f t="shared" ca="1" si="28"/>
        <v>0</v>
      </c>
      <c r="BG29" s="21">
        <f t="shared" ca="1" si="28"/>
        <v>0</v>
      </c>
      <c r="BH29" s="21">
        <f t="shared" ca="1" si="28"/>
        <v>0</v>
      </c>
      <c r="BI29" s="21">
        <f t="shared" ca="1" si="28"/>
        <v>0</v>
      </c>
      <c r="BJ29" s="21">
        <f t="shared" ca="1" si="28"/>
        <v>0</v>
      </c>
      <c r="BK29" s="21">
        <f t="shared" ca="1" si="28"/>
        <v>0</v>
      </c>
      <c r="BL29" s="21">
        <f t="shared" ca="1" si="28"/>
        <v>0</v>
      </c>
      <c r="BM29" s="21">
        <f t="shared" ca="1" si="28"/>
        <v>0</v>
      </c>
      <c r="BN29" s="21">
        <f t="shared" ca="1" si="28"/>
        <v>0</v>
      </c>
      <c r="BO29" s="21">
        <f t="shared" ca="1" si="28"/>
        <v>0</v>
      </c>
      <c r="BP29" s="21">
        <f t="shared" ca="1" si="28"/>
        <v>0</v>
      </c>
      <c r="BQ29" s="21">
        <f t="shared" ca="1" si="28"/>
        <v>0</v>
      </c>
      <c r="BR29" s="21">
        <f t="shared" ca="1" si="28"/>
        <v>0</v>
      </c>
      <c r="BS29" s="21">
        <f t="shared" ca="1" si="28"/>
        <v>0</v>
      </c>
      <c r="BT29" s="21">
        <f t="shared" ca="1" si="28"/>
        <v>0</v>
      </c>
      <c r="BU29" s="21">
        <f t="shared" ca="1" si="28"/>
        <v>0</v>
      </c>
      <c r="BV29" s="473">
        <f ca="1">SUM(D29:O29)</f>
        <v>0</v>
      </c>
      <c r="BW29" s="473">
        <f ca="1">SUM(P29:AA29)</f>
        <v>0</v>
      </c>
      <c r="BX29" s="473">
        <f ca="1">SUM(AB29:AM29)</f>
        <v>0</v>
      </c>
      <c r="BY29" s="473">
        <f ca="1">SUM(AN29:AY29)</f>
        <v>0</v>
      </c>
    </row>
    <row r="30" spans="1:77" x14ac:dyDescent="0.25">
      <c r="A30" t="s">
        <v>86</v>
      </c>
      <c r="BB30" s="476">
        <f ca="1">+BB9+BB14+BB19+BB24+BB29</f>
        <v>0</v>
      </c>
      <c r="BC30" s="476">
        <f t="shared" ref="BC30:BU30" ca="1" si="29">+BC9+BC14+BC19+BC24+BC29</f>
        <v>0</v>
      </c>
      <c r="BD30" s="476">
        <f t="shared" ca="1" si="29"/>
        <v>0</v>
      </c>
      <c r="BE30" s="476">
        <f t="shared" ca="1" si="29"/>
        <v>0</v>
      </c>
      <c r="BF30" s="476">
        <f t="shared" ca="1" si="29"/>
        <v>0</v>
      </c>
      <c r="BG30" s="476">
        <f t="shared" ca="1" si="29"/>
        <v>0</v>
      </c>
      <c r="BH30" s="476">
        <f t="shared" ca="1" si="29"/>
        <v>0</v>
      </c>
      <c r="BI30" s="476">
        <f t="shared" ca="1" si="29"/>
        <v>0</v>
      </c>
      <c r="BJ30" s="476">
        <f t="shared" ca="1" si="29"/>
        <v>0</v>
      </c>
      <c r="BK30" s="476">
        <f t="shared" ca="1" si="29"/>
        <v>0</v>
      </c>
      <c r="BL30" s="476">
        <f t="shared" ca="1" si="29"/>
        <v>0</v>
      </c>
      <c r="BM30" s="476">
        <f t="shared" ca="1" si="29"/>
        <v>0</v>
      </c>
      <c r="BN30" s="476">
        <f t="shared" ca="1" si="29"/>
        <v>0</v>
      </c>
      <c r="BO30" s="476">
        <f t="shared" ca="1" si="29"/>
        <v>0</v>
      </c>
      <c r="BP30" s="476">
        <f t="shared" ca="1" si="29"/>
        <v>0</v>
      </c>
      <c r="BQ30" s="476">
        <f t="shared" ca="1" si="29"/>
        <v>0</v>
      </c>
      <c r="BR30" s="476">
        <f t="shared" ca="1" si="29"/>
        <v>0</v>
      </c>
      <c r="BS30" s="476">
        <f t="shared" ca="1" si="29"/>
        <v>0</v>
      </c>
      <c r="BT30" s="476">
        <f t="shared" ca="1" si="29"/>
        <v>0</v>
      </c>
      <c r="BU30" s="476">
        <f t="shared" ca="1" si="29"/>
        <v>0</v>
      </c>
    </row>
  </sheetData>
  <sheetProtection algorithmName="SHA-512" hashValue="8R2BnmxCf9fXoucu4HseaDO9Tu2QOqXEOg33Wgts4A0M22eg4yLiMSXV0QolO3n+H2gUQDTkKFErzRW/INCITg==" saltValue="+qIQVLMLvNozmsYNTh5hsg==" spinCount="100000" sheet="1" objects="1" scenarios="1"/>
  <mergeCells count="5">
    <mergeCell ref="BB3:BU3"/>
    <mergeCell ref="D1:O1"/>
    <mergeCell ref="P1:AA1"/>
    <mergeCell ref="AB1:AM1"/>
    <mergeCell ref="AN1:AY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A7AE5-EE3A-43C9-BF90-9DEF29321CC2}">
  <sheetPr>
    <tabColor theme="5" tint="-0.249977111117893"/>
    <pageSetUpPr fitToPage="1"/>
  </sheetPr>
  <dimension ref="A1:BE233"/>
  <sheetViews>
    <sheetView zoomScale="70" zoomScaleNormal="70" workbookViewId="0">
      <pane xSplit="1" ySplit="2" topLeftCell="B3" activePane="bottomRight" state="frozen"/>
      <selection activeCell="C3" sqref="C3:L3"/>
      <selection pane="topRight" activeCell="C3" sqref="C3:L3"/>
      <selection pane="bottomLeft" activeCell="C3" sqref="C3:L3"/>
      <selection pane="bottomRight" activeCell="C3" sqref="C3"/>
    </sheetView>
  </sheetViews>
  <sheetFormatPr defaultColWidth="8.85546875" defaultRowHeight="15" x14ac:dyDescent="0.25"/>
  <cols>
    <col min="1" max="1" width="7.42578125" style="164" customWidth="1"/>
    <col min="2" max="2" width="47" style="169" customWidth="1"/>
    <col min="3" max="3" width="14.140625" style="169" customWidth="1"/>
    <col min="4" max="4" width="13.140625" style="169" customWidth="1"/>
    <col min="5" max="5" width="11.85546875" style="169" customWidth="1"/>
    <col min="6" max="6" width="9.42578125" style="169" customWidth="1"/>
    <col min="7" max="8" width="16.42578125" style="169" customWidth="1"/>
    <col min="9" max="9" width="14.140625" style="169" customWidth="1"/>
    <col min="10" max="10" width="46.42578125" style="169" hidden="1" customWidth="1"/>
    <col min="11" max="11" width="42.42578125" style="169" hidden="1" customWidth="1"/>
    <col min="12" max="12" width="5" style="169" customWidth="1"/>
    <col min="13" max="31" width="4.85546875" style="169" customWidth="1"/>
    <col min="32" max="32" width="7.140625" style="169" customWidth="1"/>
    <col min="33" max="35" width="12.42578125" style="169" customWidth="1"/>
    <col min="36" max="55" width="8.42578125" style="169" hidden="1" customWidth="1"/>
    <col min="56" max="56" width="44.140625" style="169" customWidth="1"/>
    <col min="57" max="57" width="62.42578125" style="169" customWidth="1"/>
    <col min="58" max="16384" width="8.85546875" style="169"/>
  </cols>
  <sheetData>
    <row r="1" spans="1:57" s="160" customFormat="1" ht="35.1" customHeight="1" x14ac:dyDescent="0.25">
      <c r="A1" s="701" t="s">
        <v>953</v>
      </c>
      <c r="B1" s="701"/>
      <c r="C1" s="701"/>
      <c r="D1" s="701"/>
      <c r="E1" s="701"/>
      <c r="F1" s="701"/>
      <c r="G1" s="701"/>
      <c r="H1" s="701"/>
      <c r="I1" s="702" t="str">
        <f>IF('[2]7.Budget'!N15=0,"",IF('[2]7.Budget'!C41&gt;-20,"","ERROR! Please review non-eligible costs from Contracts and/or Equipments"))</f>
        <v/>
      </c>
      <c r="J1" s="702"/>
      <c r="L1" s="682" t="s">
        <v>699</v>
      </c>
      <c r="M1" s="683"/>
      <c r="N1" s="683"/>
      <c r="O1" s="683"/>
      <c r="P1" s="683"/>
      <c r="Q1" s="683"/>
      <c r="R1" s="683"/>
      <c r="S1" s="683"/>
      <c r="T1" s="683"/>
      <c r="U1" s="683"/>
      <c r="V1" s="683"/>
      <c r="W1" s="683"/>
      <c r="X1" s="683"/>
      <c r="Y1" s="683"/>
      <c r="Z1" s="683"/>
      <c r="AA1" s="683"/>
      <c r="AB1" s="683"/>
      <c r="AC1" s="683"/>
      <c r="AD1" s="683"/>
      <c r="AE1" s="683"/>
      <c r="AF1" s="683"/>
      <c r="AG1" s="704" t="s">
        <v>116</v>
      </c>
      <c r="AH1" s="704"/>
      <c r="AI1" s="705"/>
      <c r="AJ1" s="682" t="s">
        <v>38</v>
      </c>
      <c r="AK1" s="683"/>
      <c r="AL1" s="683"/>
      <c r="AM1" s="683"/>
      <c r="AN1" s="683"/>
      <c r="AO1" s="683"/>
      <c r="AP1" s="683"/>
      <c r="AQ1" s="683"/>
      <c r="AR1" s="683"/>
      <c r="AS1" s="683"/>
      <c r="AT1" s="683"/>
      <c r="AU1" s="683"/>
      <c r="AV1" s="683"/>
      <c r="AW1" s="683"/>
      <c r="AX1" s="683"/>
      <c r="AY1" s="683"/>
      <c r="AZ1" s="683"/>
      <c r="BA1" s="683"/>
      <c r="BB1" s="683"/>
      <c r="BC1" s="683"/>
    </row>
    <row r="2" spans="1:57" s="160" customFormat="1" ht="66.75" customHeight="1" thickBot="1" x14ac:dyDescent="0.3">
      <c r="A2" s="161" t="s">
        <v>332</v>
      </c>
      <c r="B2" s="162" t="s">
        <v>333</v>
      </c>
      <c r="C2" s="163" t="s">
        <v>334</v>
      </c>
      <c r="D2" s="163" t="s">
        <v>335</v>
      </c>
      <c r="E2" s="162" t="s">
        <v>336</v>
      </c>
      <c r="F2" s="162" t="s">
        <v>705</v>
      </c>
      <c r="G2" s="163" t="s">
        <v>337</v>
      </c>
      <c r="H2" s="163" t="s">
        <v>338</v>
      </c>
      <c r="I2" s="162" t="s">
        <v>339</v>
      </c>
      <c r="J2" s="161" t="s">
        <v>340</v>
      </c>
      <c r="K2" s="161" t="s">
        <v>341</v>
      </c>
      <c r="L2" s="294" t="str">
        <f>+'4.Team'!BF2</f>
        <v>S/T</v>
      </c>
      <c r="M2" s="184" t="str">
        <f>+'4.Team'!BG2</f>
        <v>S/T</v>
      </c>
      <c r="N2" s="184" t="str">
        <f>+'4.Team'!BH2</f>
        <v>S/T</v>
      </c>
      <c r="O2" s="184" t="str">
        <f>+'4.Team'!BI2</f>
        <v>S/T</v>
      </c>
      <c r="P2" s="184" t="str">
        <f>+'4.Team'!BJ2</f>
        <v>S/T</v>
      </c>
      <c r="Q2" s="184" t="str">
        <f>+'4.Team'!BK2</f>
        <v>S/T</v>
      </c>
      <c r="R2" s="184" t="str">
        <f>+'4.Team'!BL2</f>
        <v>S/T</v>
      </c>
      <c r="S2" s="184" t="str">
        <f>+'4.Team'!BM2</f>
        <v>S/T</v>
      </c>
      <c r="T2" s="184" t="str">
        <f>+'4.Team'!BN2</f>
        <v>S/T</v>
      </c>
      <c r="U2" s="184" t="str">
        <f>+'4.Team'!BO2</f>
        <v>S/T</v>
      </c>
      <c r="V2" s="184" t="str">
        <f>+'4.Team'!BP2</f>
        <v>S/T</v>
      </c>
      <c r="W2" s="184" t="str">
        <f>+'4.Team'!BQ2</f>
        <v>S/T</v>
      </c>
      <c r="X2" s="184" t="str">
        <f>+'4.Team'!BR2</f>
        <v>S/T</v>
      </c>
      <c r="Y2" s="184" t="str">
        <f>+'4.Team'!BS2</f>
        <v>S/T</v>
      </c>
      <c r="Z2" s="184" t="str">
        <f>+'4.Team'!BT2</f>
        <v>S/T</v>
      </c>
      <c r="AA2" s="184" t="str">
        <f>+'4.Team'!BU2</f>
        <v>S/T</v>
      </c>
      <c r="AB2" s="184" t="str">
        <f>+'4.Team'!BV2</f>
        <v>S/T</v>
      </c>
      <c r="AC2" s="184" t="str">
        <f>+'4.Team'!BW2</f>
        <v>S/T</v>
      </c>
      <c r="AD2" s="184" t="str">
        <f>+'4.Team'!BX2</f>
        <v>S/T</v>
      </c>
      <c r="AE2" s="184" t="str">
        <f>+'4.Team'!BY2</f>
        <v>S/T</v>
      </c>
      <c r="AF2" s="292" t="s">
        <v>109</v>
      </c>
      <c r="AG2" s="207" t="s">
        <v>700</v>
      </c>
      <c r="AH2" s="207" t="s">
        <v>701</v>
      </c>
      <c r="AI2" s="207" t="s">
        <v>863</v>
      </c>
      <c r="AJ2" s="184" t="s">
        <v>18</v>
      </c>
      <c r="AK2" s="184" t="s">
        <v>19</v>
      </c>
      <c r="AL2" s="184" t="s">
        <v>20</v>
      </c>
      <c r="AM2" s="184" t="s">
        <v>21</v>
      </c>
      <c r="AN2" s="184" t="s">
        <v>22</v>
      </c>
      <c r="AO2" s="184" t="s">
        <v>23</v>
      </c>
      <c r="AP2" s="184" t="s">
        <v>24</v>
      </c>
      <c r="AQ2" s="184" t="s">
        <v>25</v>
      </c>
      <c r="AR2" s="184" t="s">
        <v>26</v>
      </c>
      <c r="AS2" s="184" t="s">
        <v>27</v>
      </c>
      <c r="AT2" s="184" t="s">
        <v>28</v>
      </c>
      <c r="AU2" s="184" t="s">
        <v>29</v>
      </c>
      <c r="AV2" s="184" t="s">
        <v>30</v>
      </c>
      <c r="AW2" s="184" t="s">
        <v>31</v>
      </c>
      <c r="AX2" s="184" t="s">
        <v>32</v>
      </c>
      <c r="AY2" s="184" t="s">
        <v>33</v>
      </c>
      <c r="AZ2" s="184" t="s">
        <v>34</v>
      </c>
      <c r="BA2" s="184" t="s">
        <v>35</v>
      </c>
      <c r="BB2" s="184" t="s">
        <v>36</v>
      </c>
      <c r="BC2" s="184" t="s">
        <v>37</v>
      </c>
      <c r="BD2" s="204" t="s">
        <v>341</v>
      </c>
      <c r="BE2" s="204" t="s">
        <v>340</v>
      </c>
    </row>
    <row r="3" spans="1:57" ht="16.5" customHeight="1" thickTop="1" x14ac:dyDescent="0.25">
      <c r="A3" s="164">
        <v>1</v>
      </c>
      <c r="B3" s="504"/>
      <c r="C3" s="166"/>
      <c r="D3" s="167" t="str">
        <f>IF(C3="","",IF('5.Equipments'!$C3&lt;1000.01,1,""))</f>
        <v/>
      </c>
      <c r="E3" s="167" t="str">
        <f>IF(Tabela8[[#This Row],[Amortization Period 
(Years)]]="","",1)</f>
        <v/>
      </c>
      <c r="F3" s="167" t="str">
        <f>IF(Tabela8[[#This Row],[Acquisition Month]]="","",('1.G.Data'!C$14-Tabela8[[#This Row],[Acquisition Month]]+1))</f>
        <v/>
      </c>
      <c r="G3" s="168">
        <f>IF(Tabela8[[#This Row],[imputed months*]]=0,0,Amortizações!O6)</f>
        <v>0</v>
      </c>
      <c r="H3" s="168">
        <f>(Tabela8[[#This Row],[Base Value
(without VAT)*]]-Tabela8[[#This Row],[Eligible Cost
(Value to indicate in the appication) / without VAT]])*1.23</f>
        <v>0</v>
      </c>
      <c r="I3" s="496" t="s">
        <v>0</v>
      </c>
      <c r="J3" s="165"/>
      <c r="K3" s="169" t="str">
        <f>IF(Tabela8[[#This Row],[ EQUIPMENT DESIGNATION]]="","",IF(Tabela8[[#This Row],[Base Value
(without VAT)*]]="","Alert: Fill in Base Value (withhout VAT)",IF(Tabela8[[#This Row],[Institution**]]="","Alert: Fill In Institution",IF(AF3&lt;100%,"Alert: The % of equipment use per task is missing.",""))))</f>
        <v/>
      </c>
      <c r="L3" s="295"/>
      <c r="M3" s="224"/>
      <c r="N3" s="224"/>
      <c r="O3" s="224"/>
      <c r="P3" s="224"/>
      <c r="Q3" s="224"/>
      <c r="R3" s="224"/>
      <c r="S3" s="224"/>
      <c r="T3" s="224"/>
      <c r="U3" s="224"/>
      <c r="V3" s="224"/>
      <c r="W3" s="224"/>
      <c r="X3" s="224"/>
      <c r="Y3" s="224"/>
      <c r="Z3" s="295"/>
      <c r="AA3" s="295"/>
      <c r="AB3" s="295"/>
      <c r="AC3" s="295"/>
      <c r="AD3" s="295"/>
      <c r="AE3" s="295"/>
      <c r="AF3" s="225">
        <f>IF(Tabela8[[#This Row],[Base Value
(without VAT)*]]="",1,((SUM(L3:AE3))))</f>
        <v>1</v>
      </c>
      <c r="AG3" s="208">
        <f>+Tabela8[[#This Row],[Eligible Cost
(Value to indicate in the appication) / without VAT]]*AF3</f>
        <v>0</v>
      </c>
      <c r="AH3" s="208">
        <f>+Tabela8[[#This Row],[Eligible Cost
(Value to indicate in the appication) / without VAT]]-AG3</f>
        <v>0</v>
      </c>
      <c r="AI3" s="208">
        <f>+Tabela8[[#This Row],[Non-Eligible Cost
(5% OH) / Includes VAT at 23% rate]]</f>
        <v>0</v>
      </c>
      <c r="AJ3" s="293">
        <f>+L3*$G3</f>
        <v>0</v>
      </c>
      <c r="AK3" s="293">
        <f t="shared" ref="AK3:BC16" si="0">+M3*$G3</f>
        <v>0</v>
      </c>
      <c r="AL3" s="293">
        <f t="shared" si="0"/>
        <v>0</v>
      </c>
      <c r="AM3" s="293">
        <f t="shared" si="0"/>
        <v>0</v>
      </c>
      <c r="AN3" s="293">
        <f t="shared" si="0"/>
        <v>0</v>
      </c>
      <c r="AO3" s="293">
        <f t="shared" si="0"/>
        <v>0</v>
      </c>
      <c r="AP3" s="293">
        <f t="shared" si="0"/>
        <v>0</v>
      </c>
      <c r="AQ3" s="293">
        <f t="shared" si="0"/>
        <v>0</v>
      </c>
      <c r="AR3" s="293">
        <f t="shared" si="0"/>
        <v>0</v>
      </c>
      <c r="AS3" s="293">
        <f t="shared" si="0"/>
        <v>0</v>
      </c>
      <c r="AT3" s="293">
        <f t="shared" si="0"/>
        <v>0</v>
      </c>
      <c r="AU3" s="293">
        <f t="shared" si="0"/>
        <v>0</v>
      </c>
      <c r="AV3" s="293">
        <f t="shared" si="0"/>
        <v>0</v>
      </c>
      <c r="AW3" s="293">
        <f t="shared" si="0"/>
        <v>0</v>
      </c>
      <c r="AX3" s="293">
        <f t="shared" si="0"/>
        <v>0</v>
      </c>
      <c r="AY3" s="293">
        <f t="shared" si="0"/>
        <v>0</v>
      </c>
      <c r="AZ3" s="293">
        <f t="shared" si="0"/>
        <v>0</v>
      </c>
      <c r="BA3" s="293">
        <f t="shared" si="0"/>
        <v>0</v>
      </c>
      <c r="BB3" s="293">
        <f t="shared" si="0"/>
        <v>0</v>
      </c>
      <c r="BC3" s="293">
        <f t="shared" si="0"/>
        <v>0</v>
      </c>
      <c r="BD3" s="205" t="str">
        <f>+Tabela8[[#This Row],[Alerts:]]</f>
        <v/>
      </c>
      <c r="BE3" s="205"/>
    </row>
    <row r="4" spans="1:57" ht="16.5" customHeight="1" x14ac:dyDescent="0.25">
      <c r="A4" s="164">
        <f>+A3+1</f>
        <v>2</v>
      </c>
      <c r="B4" s="504"/>
      <c r="C4" s="166"/>
      <c r="D4" s="167" t="str">
        <f>IF(C4="","",IF('5.Equipments'!$C4&lt;1000.01,1,""))</f>
        <v/>
      </c>
      <c r="E4" s="167" t="str">
        <f>IF(Tabela8[[#This Row],[Amortization Period 
(Years)]]="","",1)</f>
        <v/>
      </c>
      <c r="F4" s="167" t="str">
        <f>IF(Tabela8[[#This Row],[Acquisition Month]]="","",('1.G.Data'!C$14-Tabela8[[#This Row],[Acquisition Month]]+1))</f>
        <v/>
      </c>
      <c r="G4" s="168">
        <f>IF(Tabela8[[#This Row],[Acquisition Month]]=0,0,Amortizações!O18)</f>
        <v>0</v>
      </c>
      <c r="H4" s="168">
        <f>(Tabela8[[#This Row],[Base Value
(without VAT)*]]-Tabela8[[#This Row],[Eligible Cost
(Value to indicate in the appication) / without VAT]])*1.23</f>
        <v>0</v>
      </c>
      <c r="I4" s="496" t="s">
        <v>0</v>
      </c>
      <c r="J4" s="165"/>
      <c r="K4" s="169" t="str">
        <f>IF(Tabela8[[#This Row],[ EQUIPMENT DESIGNATION]]="","",IF(Tabela8[[#This Row],[Base Value
(without VAT)*]]="","Alert: Fill in Base Value (withhout VAT)",IF(Tabela8[[#This Row],[Institution**]]="","Alert: Fill In Institution",IF(AF4&lt;100%,"Alert: The % of equipment use per task is missing.",""))))</f>
        <v/>
      </c>
      <c r="L4" s="295"/>
      <c r="M4" s="224"/>
      <c r="N4" s="224"/>
      <c r="O4" s="224"/>
      <c r="P4" s="224"/>
      <c r="Q4" s="224"/>
      <c r="R4" s="224"/>
      <c r="S4" s="224"/>
      <c r="T4" s="224"/>
      <c r="U4" s="224"/>
      <c r="V4" s="224"/>
      <c r="W4" s="224"/>
      <c r="X4" s="224"/>
      <c r="Y4" s="224"/>
      <c r="Z4" s="295"/>
      <c r="AA4" s="295"/>
      <c r="AB4" s="295"/>
      <c r="AC4" s="295"/>
      <c r="AD4" s="295"/>
      <c r="AE4" s="295"/>
      <c r="AF4" s="225">
        <f>IF(Tabela8[[#This Row],[Base Value
(without VAT)*]]="",1,((SUM(L4:AE4))))</f>
        <v>1</v>
      </c>
      <c r="AG4" s="208">
        <f>+Tabela8[[#This Row],[Eligible Cost
(Value to indicate in the appication) / without VAT]]*AF4</f>
        <v>0</v>
      </c>
      <c r="AH4" s="208">
        <f>+Tabela8[[#This Row],[Eligible Cost
(Value to indicate in the appication) / without VAT]]-AG4</f>
        <v>0</v>
      </c>
      <c r="AI4" s="208">
        <f>+Tabela8[[#This Row],[Non-Eligible Cost
(5% OH) / Includes VAT at 23% rate]]</f>
        <v>0</v>
      </c>
      <c r="AJ4" s="293">
        <f t="shared" ref="AJ4:AJ22" si="1">+L4*$G4</f>
        <v>0</v>
      </c>
      <c r="AK4" s="293">
        <f t="shared" si="0"/>
        <v>0</v>
      </c>
      <c r="AL4" s="293">
        <f t="shared" si="0"/>
        <v>0</v>
      </c>
      <c r="AM4" s="293">
        <f t="shared" si="0"/>
        <v>0</v>
      </c>
      <c r="AN4" s="293">
        <f t="shared" si="0"/>
        <v>0</v>
      </c>
      <c r="AO4" s="293">
        <f t="shared" si="0"/>
        <v>0</v>
      </c>
      <c r="AP4" s="293">
        <f t="shared" si="0"/>
        <v>0</v>
      </c>
      <c r="AQ4" s="293">
        <f t="shared" si="0"/>
        <v>0</v>
      </c>
      <c r="AR4" s="293">
        <f t="shared" si="0"/>
        <v>0</v>
      </c>
      <c r="AS4" s="293">
        <f t="shared" si="0"/>
        <v>0</v>
      </c>
      <c r="AT4" s="293">
        <f t="shared" si="0"/>
        <v>0</v>
      </c>
      <c r="AU4" s="293">
        <f t="shared" si="0"/>
        <v>0</v>
      </c>
      <c r="AV4" s="293">
        <f t="shared" si="0"/>
        <v>0</v>
      </c>
      <c r="AW4" s="293">
        <f t="shared" si="0"/>
        <v>0</v>
      </c>
      <c r="AX4" s="293">
        <f t="shared" si="0"/>
        <v>0</v>
      </c>
      <c r="AY4" s="293">
        <f t="shared" si="0"/>
        <v>0</v>
      </c>
      <c r="AZ4" s="293">
        <f t="shared" si="0"/>
        <v>0</v>
      </c>
      <c r="BA4" s="293">
        <f t="shared" si="0"/>
        <v>0</v>
      </c>
      <c r="BB4" s="293">
        <f t="shared" si="0"/>
        <v>0</v>
      </c>
      <c r="BC4" s="293">
        <f t="shared" si="0"/>
        <v>0</v>
      </c>
      <c r="BD4" s="206" t="str">
        <f>+Tabela8[[#This Row],[Alerts:]]</f>
        <v/>
      </c>
      <c r="BE4" s="206"/>
    </row>
    <row r="5" spans="1:57" ht="16.5" customHeight="1" x14ac:dyDescent="0.25">
      <c r="A5" s="164">
        <f t="shared" ref="A5:A22" si="2">+A4+1</f>
        <v>3</v>
      </c>
      <c r="B5" s="502"/>
      <c r="C5" s="166"/>
      <c r="D5" s="167" t="str">
        <f>IF(C5="","",IF('5.Equipments'!$C5&lt;1000.01,1,""))</f>
        <v/>
      </c>
      <c r="E5" s="167" t="str">
        <f>IF(Tabela8[[#This Row],[Amortization Period 
(Years)]]="","",1)</f>
        <v/>
      </c>
      <c r="F5" s="167" t="str">
        <f>IF(Tabela8[[#This Row],[Acquisition Month]]="","",('1.G.Data'!C$14-Tabela8[[#This Row],[Acquisition Month]]+1))</f>
        <v/>
      </c>
      <c r="G5" s="168">
        <f>IF(Tabela8[[#This Row],[Acquisition Month]]=0,0,Amortizações!O30)</f>
        <v>0</v>
      </c>
      <c r="H5" s="168">
        <f>(Tabela8[[#This Row],[Base Value
(without VAT)*]]-Tabela8[[#This Row],[Eligible Cost
(Value to indicate in the appication) / without VAT]])*1.23</f>
        <v>0</v>
      </c>
      <c r="I5" s="496" t="s">
        <v>0</v>
      </c>
      <c r="J5" s="165"/>
      <c r="K5" s="169" t="str">
        <f>IF(Tabela8[[#This Row],[ EQUIPMENT DESIGNATION]]="","",IF(Tabela8[[#This Row],[Base Value
(without VAT)*]]="","Alert: Fill in Base Value (withhout VAT)",IF(Tabela8[[#This Row],[Institution**]]="","Alert: Fill In Institution",IF(AF5&lt;100%,"Alert: The % of equipment use per task is missing.",""))))</f>
        <v/>
      </c>
      <c r="L5" s="295"/>
      <c r="M5" s="224"/>
      <c r="N5" s="224"/>
      <c r="O5" s="224"/>
      <c r="P5" s="224"/>
      <c r="Q5" s="224"/>
      <c r="R5" s="224"/>
      <c r="S5" s="224"/>
      <c r="T5" s="224"/>
      <c r="U5" s="224"/>
      <c r="V5" s="224"/>
      <c r="W5" s="224"/>
      <c r="X5" s="224"/>
      <c r="Y5" s="224"/>
      <c r="Z5" s="295"/>
      <c r="AA5" s="295"/>
      <c r="AB5" s="295"/>
      <c r="AC5" s="295"/>
      <c r="AD5" s="295"/>
      <c r="AE5" s="295"/>
      <c r="AF5" s="225">
        <f>IF(Tabela8[[#This Row],[Base Value
(without VAT)*]]="",1,((SUM(L5:AE5))))</f>
        <v>1</v>
      </c>
      <c r="AG5" s="208">
        <f>+Tabela8[[#This Row],[Eligible Cost
(Value to indicate in the appication) / without VAT]]*AF5</f>
        <v>0</v>
      </c>
      <c r="AH5" s="208">
        <f>+Tabela8[[#This Row],[Eligible Cost
(Value to indicate in the appication) / without VAT]]-AG5</f>
        <v>0</v>
      </c>
      <c r="AI5" s="208">
        <f>+Tabela8[[#This Row],[Non-Eligible Cost
(5% OH) / Includes VAT at 23% rate]]</f>
        <v>0</v>
      </c>
      <c r="AJ5" s="293">
        <f t="shared" si="1"/>
        <v>0</v>
      </c>
      <c r="AK5" s="293">
        <f t="shared" si="0"/>
        <v>0</v>
      </c>
      <c r="AL5" s="293">
        <f t="shared" si="0"/>
        <v>0</v>
      </c>
      <c r="AM5" s="293">
        <f t="shared" si="0"/>
        <v>0</v>
      </c>
      <c r="AN5" s="293">
        <f t="shared" si="0"/>
        <v>0</v>
      </c>
      <c r="AO5" s="293">
        <f t="shared" si="0"/>
        <v>0</v>
      </c>
      <c r="AP5" s="293">
        <f t="shared" si="0"/>
        <v>0</v>
      </c>
      <c r="AQ5" s="293">
        <f t="shared" si="0"/>
        <v>0</v>
      </c>
      <c r="AR5" s="293">
        <f t="shared" si="0"/>
        <v>0</v>
      </c>
      <c r="AS5" s="293">
        <f t="shared" si="0"/>
        <v>0</v>
      </c>
      <c r="AT5" s="293">
        <f t="shared" si="0"/>
        <v>0</v>
      </c>
      <c r="AU5" s="293">
        <f t="shared" si="0"/>
        <v>0</v>
      </c>
      <c r="AV5" s="293">
        <f t="shared" si="0"/>
        <v>0</v>
      </c>
      <c r="AW5" s="293">
        <f t="shared" si="0"/>
        <v>0</v>
      </c>
      <c r="AX5" s="293">
        <f t="shared" si="0"/>
        <v>0</v>
      </c>
      <c r="AY5" s="293">
        <f t="shared" si="0"/>
        <v>0</v>
      </c>
      <c r="AZ5" s="293">
        <f t="shared" si="0"/>
        <v>0</v>
      </c>
      <c r="BA5" s="293">
        <f t="shared" si="0"/>
        <v>0</v>
      </c>
      <c r="BB5" s="293">
        <f t="shared" si="0"/>
        <v>0</v>
      </c>
      <c r="BC5" s="293">
        <f t="shared" si="0"/>
        <v>0</v>
      </c>
      <c r="BD5" s="205" t="str">
        <f>+Tabela8[[#This Row],[Alerts:]]</f>
        <v/>
      </c>
      <c r="BE5" s="205"/>
    </row>
    <row r="6" spans="1:57" ht="16.5" customHeight="1" x14ac:dyDescent="0.25">
      <c r="A6" s="164">
        <f t="shared" si="2"/>
        <v>4</v>
      </c>
      <c r="B6" s="165"/>
      <c r="C6" s="166"/>
      <c r="D6" s="167" t="str">
        <f>IF(C6="","",IF('5.Equipments'!$C6&lt;1000.01,1,""))</f>
        <v/>
      </c>
      <c r="E6" s="167" t="str">
        <f>IF(Tabela8[[#This Row],[Amortization Period 
(Years)]]="","",1)</f>
        <v/>
      </c>
      <c r="F6" s="167" t="str">
        <f>IF(Tabela8[[#This Row],[Acquisition Month]]="","",('1.G.Data'!C$14-Tabela8[[#This Row],[Acquisition Month]]+1))</f>
        <v/>
      </c>
      <c r="G6" s="168">
        <f>IF(Tabela8[[#This Row],[Acquisition Month]]=0,0,Amortizações!O42)</f>
        <v>0</v>
      </c>
      <c r="H6" s="168">
        <f>(Tabela8[[#This Row],[Base Value
(without VAT)*]]-Tabela8[[#This Row],[Eligible Cost
(Value to indicate in the appication) / without VAT]])*1.23</f>
        <v>0</v>
      </c>
      <c r="I6" s="496" t="s">
        <v>0</v>
      </c>
      <c r="J6" s="165"/>
      <c r="K6" s="169" t="str">
        <f>IF(Tabela8[[#This Row],[ EQUIPMENT DESIGNATION]]="","",IF(Tabela8[[#This Row],[Base Value
(without VAT)*]]="","Alert: Fill in Base Value (withhout VAT)",IF(Tabela8[[#This Row],[Institution**]]="","Alert: Fill In Institution",IF(AF6&lt;100%,"Alert: The % of equipment use per task is missing.",""))))</f>
        <v/>
      </c>
      <c r="L6" s="295"/>
      <c r="M6" s="224"/>
      <c r="N6" s="224"/>
      <c r="O6" s="224"/>
      <c r="P6" s="224"/>
      <c r="Q6" s="224"/>
      <c r="R6" s="224"/>
      <c r="S6" s="224"/>
      <c r="T6" s="224"/>
      <c r="U6" s="224"/>
      <c r="V6" s="224"/>
      <c r="W6" s="224"/>
      <c r="X6" s="224"/>
      <c r="Y6" s="224"/>
      <c r="Z6" s="295"/>
      <c r="AA6" s="295"/>
      <c r="AB6" s="295"/>
      <c r="AC6" s="295"/>
      <c r="AD6" s="295"/>
      <c r="AE6" s="295"/>
      <c r="AF6" s="225">
        <f>IF(Tabela8[[#This Row],[Base Value
(without VAT)*]]="",1,((SUM(L6:AE6))))</f>
        <v>1</v>
      </c>
      <c r="AG6" s="208">
        <f>+Tabela8[[#This Row],[Eligible Cost
(Value to indicate in the appication) / without VAT]]*AF6</f>
        <v>0</v>
      </c>
      <c r="AH6" s="208">
        <f>+Tabela8[[#This Row],[Eligible Cost
(Value to indicate in the appication) / without VAT]]-AG6</f>
        <v>0</v>
      </c>
      <c r="AI6" s="208">
        <f>+Tabela8[[#This Row],[Non-Eligible Cost
(5% OH) / Includes VAT at 23% rate]]</f>
        <v>0</v>
      </c>
      <c r="AJ6" s="293">
        <f t="shared" si="1"/>
        <v>0</v>
      </c>
      <c r="AK6" s="293">
        <f t="shared" si="0"/>
        <v>0</v>
      </c>
      <c r="AL6" s="293">
        <f t="shared" si="0"/>
        <v>0</v>
      </c>
      <c r="AM6" s="293">
        <f t="shared" si="0"/>
        <v>0</v>
      </c>
      <c r="AN6" s="293">
        <f t="shared" si="0"/>
        <v>0</v>
      </c>
      <c r="AO6" s="293">
        <f t="shared" si="0"/>
        <v>0</v>
      </c>
      <c r="AP6" s="293">
        <f t="shared" si="0"/>
        <v>0</v>
      </c>
      <c r="AQ6" s="293">
        <f t="shared" si="0"/>
        <v>0</v>
      </c>
      <c r="AR6" s="293">
        <f t="shared" si="0"/>
        <v>0</v>
      </c>
      <c r="AS6" s="293">
        <f t="shared" si="0"/>
        <v>0</v>
      </c>
      <c r="AT6" s="293">
        <f t="shared" si="0"/>
        <v>0</v>
      </c>
      <c r="AU6" s="293">
        <f t="shared" si="0"/>
        <v>0</v>
      </c>
      <c r="AV6" s="293">
        <f t="shared" si="0"/>
        <v>0</v>
      </c>
      <c r="AW6" s="293">
        <f t="shared" si="0"/>
        <v>0</v>
      </c>
      <c r="AX6" s="293">
        <f t="shared" si="0"/>
        <v>0</v>
      </c>
      <c r="AY6" s="293">
        <f t="shared" si="0"/>
        <v>0</v>
      </c>
      <c r="AZ6" s="293">
        <f t="shared" si="0"/>
        <v>0</v>
      </c>
      <c r="BA6" s="293">
        <f t="shared" si="0"/>
        <v>0</v>
      </c>
      <c r="BB6" s="293">
        <f t="shared" si="0"/>
        <v>0</v>
      </c>
      <c r="BC6" s="293">
        <f t="shared" si="0"/>
        <v>0</v>
      </c>
      <c r="BD6" s="206" t="str">
        <f>+Tabela8[[#This Row],[Alerts:]]</f>
        <v/>
      </c>
      <c r="BE6" s="206"/>
    </row>
    <row r="7" spans="1:57" ht="16.5" customHeight="1" x14ac:dyDescent="0.25">
      <c r="A7" s="164">
        <f t="shared" si="2"/>
        <v>5</v>
      </c>
      <c r="B7" s="165"/>
      <c r="C7" s="166"/>
      <c r="D7" s="167" t="str">
        <f>IF(C7="","",IF('5.Equipments'!$C7&lt;1000.01,1,""))</f>
        <v/>
      </c>
      <c r="E7" s="167" t="str">
        <f>IF(Tabela8[[#This Row],[Amortization Period 
(Years)]]="","",1)</f>
        <v/>
      </c>
      <c r="F7" s="167" t="str">
        <f>IF(Tabela8[[#This Row],[Acquisition Month]]="","",('1.G.Data'!C$14-Tabela8[[#This Row],[Acquisition Month]]+1))</f>
        <v/>
      </c>
      <c r="G7" s="168">
        <f>IF(Tabela8[[#This Row],[Acquisition Month]]=0,0,Amortizações!O54)</f>
        <v>0</v>
      </c>
      <c r="H7" s="168">
        <f>(Tabela8[[#This Row],[Base Value
(without VAT)*]]-Tabela8[[#This Row],[Eligible Cost
(Value to indicate in the appication) / without VAT]])*1.23</f>
        <v>0</v>
      </c>
      <c r="I7" s="496" t="s">
        <v>0</v>
      </c>
      <c r="J7" s="165"/>
      <c r="K7" s="169" t="str">
        <f>IF(Tabela8[[#This Row],[ EQUIPMENT DESIGNATION]]="","",IF(Tabela8[[#This Row],[Base Value
(without VAT)*]]="","Alert: Fill in Base Value (withhout VAT)",IF(Tabela8[[#This Row],[Institution**]]="","Alert: Fill In Institution",IF(AF7&lt;100%,"Alert: The % of equipment use per task is missing.",""))))</f>
        <v/>
      </c>
      <c r="L7" s="295"/>
      <c r="M7" s="224"/>
      <c r="N7" s="224"/>
      <c r="O7" s="224"/>
      <c r="P7" s="224"/>
      <c r="Q7" s="224"/>
      <c r="R7" s="224"/>
      <c r="S7" s="224"/>
      <c r="T7" s="224"/>
      <c r="U7" s="224"/>
      <c r="V7" s="224"/>
      <c r="W7" s="224"/>
      <c r="X7" s="224"/>
      <c r="Y7" s="224"/>
      <c r="Z7" s="295"/>
      <c r="AA7" s="295"/>
      <c r="AB7" s="295"/>
      <c r="AC7" s="295"/>
      <c r="AD7" s="295"/>
      <c r="AE7" s="295"/>
      <c r="AF7" s="225">
        <f>IF(Tabela8[[#This Row],[Base Value
(without VAT)*]]="",1,((SUM(L7:AE7))))</f>
        <v>1</v>
      </c>
      <c r="AG7" s="208">
        <f>+Tabela8[[#This Row],[Eligible Cost
(Value to indicate in the appication) / without VAT]]*AF7</f>
        <v>0</v>
      </c>
      <c r="AH7" s="208">
        <f>+Tabela8[[#This Row],[Eligible Cost
(Value to indicate in the appication) / without VAT]]-AG7</f>
        <v>0</v>
      </c>
      <c r="AI7" s="208">
        <f>+Tabela8[[#This Row],[Non-Eligible Cost
(5% OH) / Includes VAT at 23% rate]]</f>
        <v>0</v>
      </c>
      <c r="AJ7" s="293">
        <f t="shared" si="1"/>
        <v>0</v>
      </c>
      <c r="AK7" s="293">
        <f t="shared" si="0"/>
        <v>0</v>
      </c>
      <c r="AL7" s="293">
        <f t="shared" si="0"/>
        <v>0</v>
      </c>
      <c r="AM7" s="293">
        <f t="shared" si="0"/>
        <v>0</v>
      </c>
      <c r="AN7" s="293">
        <f t="shared" si="0"/>
        <v>0</v>
      </c>
      <c r="AO7" s="293">
        <f t="shared" si="0"/>
        <v>0</v>
      </c>
      <c r="AP7" s="293">
        <f t="shared" si="0"/>
        <v>0</v>
      </c>
      <c r="AQ7" s="293">
        <f t="shared" si="0"/>
        <v>0</v>
      </c>
      <c r="AR7" s="293">
        <f t="shared" si="0"/>
        <v>0</v>
      </c>
      <c r="AS7" s="293">
        <f t="shared" si="0"/>
        <v>0</v>
      </c>
      <c r="AT7" s="293">
        <f t="shared" si="0"/>
        <v>0</v>
      </c>
      <c r="AU7" s="293">
        <f t="shared" si="0"/>
        <v>0</v>
      </c>
      <c r="AV7" s="293">
        <f t="shared" si="0"/>
        <v>0</v>
      </c>
      <c r="AW7" s="293">
        <f t="shared" si="0"/>
        <v>0</v>
      </c>
      <c r="AX7" s="293">
        <f t="shared" si="0"/>
        <v>0</v>
      </c>
      <c r="AY7" s="293">
        <f t="shared" si="0"/>
        <v>0</v>
      </c>
      <c r="AZ7" s="293">
        <f t="shared" si="0"/>
        <v>0</v>
      </c>
      <c r="BA7" s="293">
        <f t="shared" si="0"/>
        <v>0</v>
      </c>
      <c r="BB7" s="293">
        <f t="shared" si="0"/>
        <v>0</v>
      </c>
      <c r="BC7" s="293">
        <f t="shared" si="0"/>
        <v>0</v>
      </c>
      <c r="BD7" s="205" t="str">
        <f>+Tabela8[[#This Row],[Alerts:]]</f>
        <v/>
      </c>
      <c r="BE7" s="205"/>
    </row>
    <row r="8" spans="1:57" ht="16.5" customHeight="1" x14ac:dyDescent="0.25">
      <c r="A8" s="164">
        <f t="shared" si="2"/>
        <v>6</v>
      </c>
      <c r="B8" s="165"/>
      <c r="C8" s="166"/>
      <c r="D8" s="167" t="str">
        <f>IF(C8="","",IF('5.Equipments'!$C8&lt;1000.01,1,""))</f>
        <v/>
      </c>
      <c r="E8" s="167" t="str">
        <f>IF(Tabela8[[#This Row],[Amortization Period 
(Years)]]="","",1)</f>
        <v/>
      </c>
      <c r="F8" s="167" t="str">
        <f>IF(Tabela8[[#This Row],[Acquisition Month]]="","",('1.G.Data'!C$14-Tabela8[[#This Row],[Acquisition Month]]+1))</f>
        <v/>
      </c>
      <c r="G8" s="168">
        <f>IF(Tabela8[[#This Row],[Acquisition Month]]=0,0,Amortizações!O66)</f>
        <v>0</v>
      </c>
      <c r="H8" s="168">
        <f>(Tabela8[[#This Row],[Base Value
(without VAT)*]]-Tabela8[[#This Row],[Eligible Cost
(Value to indicate in the appication) / without VAT]])*1.23</f>
        <v>0</v>
      </c>
      <c r="I8" s="496" t="s">
        <v>0</v>
      </c>
      <c r="J8" s="165"/>
      <c r="K8" s="169" t="str">
        <f>IF(Tabela8[[#This Row],[ EQUIPMENT DESIGNATION]]="","",IF(Tabela8[[#This Row],[Base Value
(without VAT)*]]="","Alert: Fill in Base Value (withhout VAT)",IF(Tabela8[[#This Row],[Institution**]]="","Alert: Fill In Institution",IF(AF8&lt;100%,"Alert: The % of equipment use per task is missing.",""))))</f>
        <v/>
      </c>
      <c r="L8" s="295"/>
      <c r="M8" s="224"/>
      <c r="N8" s="224"/>
      <c r="O8" s="224"/>
      <c r="P8" s="224"/>
      <c r="Q8" s="224"/>
      <c r="R8" s="224"/>
      <c r="S8" s="224"/>
      <c r="T8" s="224"/>
      <c r="U8" s="224"/>
      <c r="V8" s="224"/>
      <c r="W8" s="224"/>
      <c r="X8" s="224"/>
      <c r="Y8" s="224"/>
      <c r="Z8" s="295"/>
      <c r="AA8" s="295"/>
      <c r="AB8" s="295"/>
      <c r="AC8" s="295"/>
      <c r="AD8" s="295"/>
      <c r="AE8" s="295"/>
      <c r="AF8" s="225">
        <f>IF(Tabela8[[#This Row],[Base Value
(without VAT)*]]="",1,((SUM(L8:AE8))))</f>
        <v>1</v>
      </c>
      <c r="AG8" s="208">
        <f>+Tabela8[[#This Row],[Eligible Cost
(Value to indicate in the appication) / without VAT]]*AF8</f>
        <v>0</v>
      </c>
      <c r="AH8" s="208">
        <f>+Tabela8[[#This Row],[Eligible Cost
(Value to indicate in the appication) / without VAT]]-AG8</f>
        <v>0</v>
      </c>
      <c r="AI8" s="208">
        <f>+Tabela8[[#This Row],[Non-Eligible Cost
(5% OH) / Includes VAT at 23% rate]]</f>
        <v>0</v>
      </c>
      <c r="AJ8" s="293">
        <f t="shared" si="1"/>
        <v>0</v>
      </c>
      <c r="AK8" s="293">
        <f t="shared" si="0"/>
        <v>0</v>
      </c>
      <c r="AL8" s="293">
        <f t="shared" si="0"/>
        <v>0</v>
      </c>
      <c r="AM8" s="293">
        <f t="shared" si="0"/>
        <v>0</v>
      </c>
      <c r="AN8" s="293">
        <f t="shared" si="0"/>
        <v>0</v>
      </c>
      <c r="AO8" s="293">
        <f t="shared" si="0"/>
        <v>0</v>
      </c>
      <c r="AP8" s="293">
        <f t="shared" si="0"/>
        <v>0</v>
      </c>
      <c r="AQ8" s="293">
        <f t="shared" si="0"/>
        <v>0</v>
      </c>
      <c r="AR8" s="293">
        <f t="shared" si="0"/>
        <v>0</v>
      </c>
      <c r="AS8" s="293">
        <f t="shared" si="0"/>
        <v>0</v>
      </c>
      <c r="AT8" s="293">
        <f t="shared" si="0"/>
        <v>0</v>
      </c>
      <c r="AU8" s="293">
        <f t="shared" si="0"/>
        <v>0</v>
      </c>
      <c r="AV8" s="293">
        <f t="shared" si="0"/>
        <v>0</v>
      </c>
      <c r="AW8" s="293">
        <f t="shared" si="0"/>
        <v>0</v>
      </c>
      <c r="AX8" s="293">
        <f t="shared" si="0"/>
        <v>0</v>
      </c>
      <c r="AY8" s="293">
        <f t="shared" si="0"/>
        <v>0</v>
      </c>
      <c r="AZ8" s="293">
        <f t="shared" si="0"/>
        <v>0</v>
      </c>
      <c r="BA8" s="293">
        <f t="shared" si="0"/>
        <v>0</v>
      </c>
      <c r="BB8" s="293">
        <f t="shared" si="0"/>
        <v>0</v>
      </c>
      <c r="BC8" s="293">
        <f t="shared" si="0"/>
        <v>0</v>
      </c>
      <c r="BD8" s="206" t="str">
        <f>+Tabela8[[#This Row],[Alerts:]]</f>
        <v/>
      </c>
      <c r="BE8" s="206"/>
    </row>
    <row r="9" spans="1:57" ht="16.5" customHeight="1" x14ac:dyDescent="0.25">
      <c r="A9" s="164">
        <f t="shared" si="2"/>
        <v>7</v>
      </c>
      <c r="B9" s="165"/>
      <c r="C9" s="166"/>
      <c r="D9" s="167" t="str">
        <f>IF(C9="","",IF('5.Equipments'!$C9&lt;1000.01,1,""))</f>
        <v/>
      </c>
      <c r="E9" s="167" t="str">
        <f>IF(Tabela8[[#This Row],[Amortization Period 
(Years)]]="","",1)</f>
        <v/>
      </c>
      <c r="F9" s="167" t="str">
        <f>IF(Tabela8[[#This Row],[Acquisition Month]]="","",('1.G.Data'!C$14-Tabela8[[#This Row],[Acquisition Month]]+1))</f>
        <v/>
      </c>
      <c r="G9" s="168">
        <f>IF(Tabela8[[#This Row],[Acquisition Month]]=0,0,Amortizações!O78)</f>
        <v>0</v>
      </c>
      <c r="H9" s="168">
        <f>(Tabela8[[#This Row],[Base Value
(without VAT)*]]-Tabela8[[#This Row],[Eligible Cost
(Value to indicate in the appication) / without VAT]])*1.23</f>
        <v>0</v>
      </c>
      <c r="I9" s="496" t="s">
        <v>0</v>
      </c>
      <c r="J9" s="165"/>
      <c r="K9" s="169" t="str">
        <f>IF(Tabela8[[#This Row],[ EQUIPMENT DESIGNATION]]="","",IF(Tabela8[[#This Row],[Base Value
(without VAT)*]]="","Alert: Fill in Base Value (withhout VAT)",IF(Tabela8[[#This Row],[Institution**]]="","Alert: Fill In Institution",IF(AF9&lt;100%,"Alert: The % of equipment use per task is missing.",""))))</f>
        <v/>
      </c>
      <c r="L9" s="295"/>
      <c r="M9" s="224"/>
      <c r="N9" s="224"/>
      <c r="O9" s="224"/>
      <c r="P9" s="224"/>
      <c r="Q9" s="224"/>
      <c r="R9" s="224"/>
      <c r="S9" s="224"/>
      <c r="T9" s="224"/>
      <c r="U9" s="224"/>
      <c r="V9" s="224"/>
      <c r="W9" s="224"/>
      <c r="X9" s="224"/>
      <c r="Y9" s="224"/>
      <c r="Z9" s="295"/>
      <c r="AA9" s="295"/>
      <c r="AB9" s="295"/>
      <c r="AC9" s="295"/>
      <c r="AD9" s="295"/>
      <c r="AE9" s="295"/>
      <c r="AF9" s="225">
        <f>IF(Tabela8[[#This Row],[Base Value
(without VAT)*]]="",1,((SUM(L9:AE9))))</f>
        <v>1</v>
      </c>
      <c r="AG9" s="208">
        <f>+Tabela8[[#This Row],[Eligible Cost
(Value to indicate in the appication) / without VAT]]*AF9</f>
        <v>0</v>
      </c>
      <c r="AH9" s="208">
        <f>+Tabela8[[#This Row],[Eligible Cost
(Value to indicate in the appication) / without VAT]]-AG9</f>
        <v>0</v>
      </c>
      <c r="AI9" s="208">
        <f>+Tabela8[[#This Row],[Non-Eligible Cost
(5% OH) / Includes VAT at 23% rate]]</f>
        <v>0</v>
      </c>
      <c r="AJ9" s="293">
        <f t="shared" si="1"/>
        <v>0</v>
      </c>
      <c r="AK9" s="293">
        <f t="shared" si="0"/>
        <v>0</v>
      </c>
      <c r="AL9" s="293">
        <f t="shared" si="0"/>
        <v>0</v>
      </c>
      <c r="AM9" s="293">
        <f t="shared" si="0"/>
        <v>0</v>
      </c>
      <c r="AN9" s="293">
        <f t="shared" si="0"/>
        <v>0</v>
      </c>
      <c r="AO9" s="293">
        <f t="shared" si="0"/>
        <v>0</v>
      </c>
      <c r="AP9" s="293">
        <f t="shared" si="0"/>
        <v>0</v>
      </c>
      <c r="AQ9" s="293">
        <f t="shared" si="0"/>
        <v>0</v>
      </c>
      <c r="AR9" s="293">
        <f t="shared" si="0"/>
        <v>0</v>
      </c>
      <c r="AS9" s="293">
        <f t="shared" si="0"/>
        <v>0</v>
      </c>
      <c r="AT9" s="293">
        <f t="shared" si="0"/>
        <v>0</v>
      </c>
      <c r="AU9" s="293">
        <f t="shared" si="0"/>
        <v>0</v>
      </c>
      <c r="AV9" s="293">
        <f t="shared" si="0"/>
        <v>0</v>
      </c>
      <c r="AW9" s="293">
        <f t="shared" si="0"/>
        <v>0</v>
      </c>
      <c r="AX9" s="293">
        <f t="shared" si="0"/>
        <v>0</v>
      </c>
      <c r="AY9" s="293">
        <f t="shared" si="0"/>
        <v>0</v>
      </c>
      <c r="AZ9" s="293">
        <f t="shared" si="0"/>
        <v>0</v>
      </c>
      <c r="BA9" s="293">
        <f t="shared" si="0"/>
        <v>0</v>
      </c>
      <c r="BB9" s="293">
        <f t="shared" si="0"/>
        <v>0</v>
      </c>
      <c r="BC9" s="293">
        <f t="shared" si="0"/>
        <v>0</v>
      </c>
      <c r="BD9" s="205" t="str">
        <f>+Tabela8[[#This Row],[Alerts:]]</f>
        <v/>
      </c>
      <c r="BE9" s="205"/>
    </row>
    <row r="10" spans="1:57" ht="16.5" customHeight="1" x14ac:dyDescent="0.25">
      <c r="A10" s="164">
        <f t="shared" si="2"/>
        <v>8</v>
      </c>
      <c r="B10" s="165"/>
      <c r="C10" s="166"/>
      <c r="D10" s="167" t="str">
        <f>IF(C10="","",IF('5.Equipments'!$C10&lt;1000.01,1,""))</f>
        <v/>
      </c>
      <c r="E10" s="167" t="str">
        <f>IF(Tabela8[[#This Row],[Amortization Period 
(Years)]]="","",1)</f>
        <v/>
      </c>
      <c r="F10" s="167" t="str">
        <f>IF(Tabela8[[#This Row],[Acquisition Month]]="","",('1.G.Data'!C$14-Tabela8[[#This Row],[Acquisition Month]]+1))</f>
        <v/>
      </c>
      <c r="G10" s="168">
        <f>IF(Tabela8[[#This Row],[Acquisition Month]]=0,0,Amortizações!O90)</f>
        <v>0</v>
      </c>
      <c r="H10" s="168">
        <f>(Tabela8[[#This Row],[Base Value
(without VAT)*]]-Tabela8[[#This Row],[Eligible Cost
(Value to indicate in the appication) / without VAT]])*1.23</f>
        <v>0</v>
      </c>
      <c r="I10" s="496" t="s">
        <v>0</v>
      </c>
      <c r="J10" s="165"/>
      <c r="K10" s="169" t="str">
        <f>IF(Tabela8[[#This Row],[ EQUIPMENT DESIGNATION]]="","",IF(Tabela8[[#This Row],[Base Value
(without VAT)*]]="","Alert: Fill in Base Value (withhout VAT)",IF(Tabela8[[#This Row],[Institution**]]="","Alert: Fill In Institution",IF(AF10&lt;100%,"Alert: The % of equipment use per task is missing.",""))))</f>
        <v/>
      </c>
      <c r="L10" s="295"/>
      <c r="M10" s="224"/>
      <c r="N10" s="224"/>
      <c r="O10" s="224"/>
      <c r="P10" s="224"/>
      <c r="Q10" s="224"/>
      <c r="R10" s="224"/>
      <c r="S10" s="224"/>
      <c r="T10" s="224"/>
      <c r="U10" s="224"/>
      <c r="V10" s="224"/>
      <c r="W10" s="224"/>
      <c r="X10" s="224"/>
      <c r="Y10" s="224"/>
      <c r="Z10" s="295"/>
      <c r="AA10" s="295"/>
      <c r="AB10" s="295"/>
      <c r="AC10" s="295"/>
      <c r="AD10" s="295"/>
      <c r="AE10" s="295"/>
      <c r="AF10" s="225">
        <f>IF(Tabela8[[#This Row],[Base Value
(without VAT)*]]="",1,((SUM(L10:AE10))))</f>
        <v>1</v>
      </c>
      <c r="AG10" s="208">
        <f>+Tabela8[[#This Row],[Eligible Cost
(Value to indicate in the appication) / without VAT]]*AF10</f>
        <v>0</v>
      </c>
      <c r="AH10" s="208">
        <f>+Tabela8[[#This Row],[Eligible Cost
(Value to indicate in the appication) / without VAT]]-AG10</f>
        <v>0</v>
      </c>
      <c r="AI10" s="208">
        <f>+Tabela8[[#This Row],[Non-Eligible Cost
(5% OH) / Includes VAT at 23% rate]]</f>
        <v>0</v>
      </c>
      <c r="AJ10" s="293">
        <f t="shared" si="1"/>
        <v>0</v>
      </c>
      <c r="AK10" s="293">
        <f t="shared" si="0"/>
        <v>0</v>
      </c>
      <c r="AL10" s="293">
        <f t="shared" si="0"/>
        <v>0</v>
      </c>
      <c r="AM10" s="293">
        <f t="shared" si="0"/>
        <v>0</v>
      </c>
      <c r="AN10" s="293">
        <f t="shared" si="0"/>
        <v>0</v>
      </c>
      <c r="AO10" s="293">
        <f t="shared" si="0"/>
        <v>0</v>
      </c>
      <c r="AP10" s="293">
        <f t="shared" si="0"/>
        <v>0</v>
      </c>
      <c r="AQ10" s="293">
        <f t="shared" si="0"/>
        <v>0</v>
      </c>
      <c r="AR10" s="293">
        <f t="shared" si="0"/>
        <v>0</v>
      </c>
      <c r="AS10" s="293">
        <f t="shared" si="0"/>
        <v>0</v>
      </c>
      <c r="AT10" s="293">
        <f t="shared" si="0"/>
        <v>0</v>
      </c>
      <c r="AU10" s="293">
        <f t="shared" si="0"/>
        <v>0</v>
      </c>
      <c r="AV10" s="293">
        <f t="shared" si="0"/>
        <v>0</v>
      </c>
      <c r="AW10" s="293">
        <f t="shared" si="0"/>
        <v>0</v>
      </c>
      <c r="AX10" s="293">
        <f t="shared" si="0"/>
        <v>0</v>
      </c>
      <c r="AY10" s="293">
        <f t="shared" si="0"/>
        <v>0</v>
      </c>
      <c r="AZ10" s="293">
        <f t="shared" si="0"/>
        <v>0</v>
      </c>
      <c r="BA10" s="293">
        <f t="shared" si="0"/>
        <v>0</v>
      </c>
      <c r="BB10" s="293">
        <f t="shared" si="0"/>
        <v>0</v>
      </c>
      <c r="BC10" s="293">
        <f t="shared" si="0"/>
        <v>0</v>
      </c>
      <c r="BD10" s="206" t="str">
        <f>+Tabela8[[#This Row],[Alerts:]]</f>
        <v/>
      </c>
      <c r="BE10" s="206"/>
    </row>
    <row r="11" spans="1:57" ht="16.5" customHeight="1" x14ac:dyDescent="0.25">
      <c r="A11" s="164">
        <f t="shared" si="2"/>
        <v>9</v>
      </c>
      <c r="B11" s="165"/>
      <c r="C11" s="166"/>
      <c r="D11" s="167" t="str">
        <f>IF(C11="","",IF('5.Equipments'!$C11&lt;1000.01,1,""))</f>
        <v/>
      </c>
      <c r="E11" s="167" t="str">
        <f>IF(Tabela8[[#This Row],[Amortization Period 
(Years)]]="","",1)</f>
        <v/>
      </c>
      <c r="F11" s="167" t="str">
        <f>IF(Tabela8[[#This Row],[Acquisition Month]]="","",('1.G.Data'!C$14-Tabela8[[#This Row],[Acquisition Month]]+1))</f>
        <v/>
      </c>
      <c r="G11" s="168">
        <f>IF(Tabela8[[#This Row],[Acquisition Month]]=0,0,Amortizações!O102)</f>
        <v>0</v>
      </c>
      <c r="H11" s="168">
        <f>(Tabela8[[#This Row],[Base Value
(without VAT)*]]-Tabela8[[#This Row],[Eligible Cost
(Value to indicate in the appication) / without VAT]])*1.23</f>
        <v>0</v>
      </c>
      <c r="I11" s="496" t="s">
        <v>0</v>
      </c>
      <c r="J11" s="165"/>
      <c r="K11" s="169" t="str">
        <f>IF(Tabela8[[#This Row],[ EQUIPMENT DESIGNATION]]="","",IF(Tabela8[[#This Row],[Base Value
(without VAT)*]]="","Alert: Fill in Base Value (withhout VAT)",IF(Tabela8[[#This Row],[Institution**]]="","Alert: Fill In Institution",IF(AF11&lt;100%,"Alert: The % of equipment use per task is missing.",""))))</f>
        <v/>
      </c>
      <c r="L11" s="295"/>
      <c r="M11" s="224"/>
      <c r="N11" s="224"/>
      <c r="O11" s="224"/>
      <c r="P11" s="224"/>
      <c r="Q11" s="224"/>
      <c r="R11" s="224"/>
      <c r="S11" s="224"/>
      <c r="T11" s="224"/>
      <c r="U11" s="224"/>
      <c r="V11" s="224"/>
      <c r="W11" s="224"/>
      <c r="X11" s="224"/>
      <c r="Y11" s="224"/>
      <c r="Z11" s="295"/>
      <c r="AA11" s="295"/>
      <c r="AB11" s="295"/>
      <c r="AC11" s="295"/>
      <c r="AD11" s="295"/>
      <c r="AE11" s="295"/>
      <c r="AF11" s="225">
        <f>IF(Tabela8[[#This Row],[Base Value
(without VAT)*]]="",1,((SUM(L11:AE11))))</f>
        <v>1</v>
      </c>
      <c r="AG11" s="208">
        <f>+Tabela8[[#This Row],[Eligible Cost
(Value to indicate in the appication) / without VAT]]*AF11</f>
        <v>0</v>
      </c>
      <c r="AH11" s="208">
        <f>+Tabela8[[#This Row],[Eligible Cost
(Value to indicate in the appication) / without VAT]]-AG11</f>
        <v>0</v>
      </c>
      <c r="AI11" s="208">
        <f>+Tabela8[[#This Row],[Non-Eligible Cost
(5% OH) / Includes VAT at 23% rate]]</f>
        <v>0</v>
      </c>
      <c r="AJ11" s="293">
        <f t="shared" si="1"/>
        <v>0</v>
      </c>
      <c r="AK11" s="293">
        <f t="shared" si="0"/>
        <v>0</v>
      </c>
      <c r="AL11" s="293">
        <f t="shared" si="0"/>
        <v>0</v>
      </c>
      <c r="AM11" s="293">
        <f t="shared" si="0"/>
        <v>0</v>
      </c>
      <c r="AN11" s="293">
        <f t="shared" si="0"/>
        <v>0</v>
      </c>
      <c r="AO11" s="293">
        <f t="shared" si="0"/>
        <v>0</v>
      </c>
      <c r="AP11" s="293">
        <f t="shared" si="0"/>
        <v>0</v>
      </c>
      <c r="AQ11" s="293">
        <f t="shared" si="0"/>
        <v>0</v>
      </c>
      <c r="AR11" s="293">
        <f t="shared" si="0"/>
        <v>0</v>
      </c>
      <c r="AS11" s="293">
        <f t="shared" si="0"/>
        <v>0</v>
      </c>
      <c r="AT11" s="293">
        <f t="shared" si="0"/>
        <v>0</v>
      </c>
      <c r="AU11" s="293">
        <f t="shared" si="0"/>
        <v>0</v>
      </c>
      <c r="AV11" s="293">
        <f t="shared" si="0"/>
        <v>0</v>
      </c>
      <c r="AW11" s="293">
        <f t="shared" si="0"/>
        <v>0</v>
      </c>
      <c r="AX11" s="293">
        <f t="shared" si="0"/>
        <v>0</v>
      </c>
      <c r="AY11" s="293">
        <f t="shared" si="0"/>
        <v>0</v>
      </c>
      <c r="AZ11" s="293">
        <f t="shared" si="0"/>
        <v>0</v>
      </c>
      <c r="BA11" s="293">
        <f t="shared" si="0"/>
        <v>0</v>
      </c>
      <c r="BB11" s="293">
        <f t="shared" si="0"/>
        <v>0</v>
      </c>
      <c r="BC11" s="293">
        <f t="shared" si="0"/>
        <v>0</v>
      </c>
      <c r="BD11" s="205" t="str">
        <f>+Tabela8[[#This Row],[Alerts:]]</f>
        <v/>
      </c>
      <c r="BE11" s="205"/>
    </row>
    <row r="12" spans="1:57" ht="16.5" customHeight="1" x14ac:dyDescent="0.25">
      <c r="A12" s="164">
        <f t="shared" si="2"/>
        <v>10</v>
      </c>
      <c r="B12" s="165"/>
      <c r="C12" s="166"/>
      <c r="D12" s="167" t="str">
        <f>IF(C12="","",IF('5.Equipments'!$C12&lt;1000.01,1,""))</f>
        <v/>
      </c>
      <c r="E12" s="167" t="str">
        <f>IF(Tabela8[[#This Row],[Amortization Period 
(Years)]]="","",1)</f>
        <v/>
      </c>
      <c r="F12" s="167" t="str">
        <f>IF(Tabela8[[#This Row],[Acquisition Month]]="","",('1.G.Data'!C$14-Tabela8[[#This Row],[Acquisition Month]]+1))</f>
        <v/>
      </c>
      <c r="G12" s="168">
        <f>IF(Tabela8[[#This Row],[Acquisition Month]]=0,0,Amortizações!O114)</f>
        <v>0</v>
      </c>
      <c r="H12" s="168">
        <f>(Tabela8[[#This Row],[Base Value
(without VAT)*]]-Tabela8[[#This Row],[Eligible Cost
(Value to indicate in the appication) / without VAT]])*1.23</f>
        <v>0</v>
      </c>
      <c r="I12" s="496" t="s">
        <v>0</v>
      </c>
      <c r="J12" s="165"/>
      <c r="K12" s="169" t="str">
        <f>IF(Tabela8[[#This Row],[ EQUIPMENT DESIGNATION]]="","",IF(Tabela8[[#This Row],[Base Value
(without VAT)*]]="","Alert: Fill in Base Value (withhout VAT)",IF(Tabela8[[#This Row],[Institution**]]="","Alert: Fill In Institution",IF(AF12&lt;100%,"Alert: The % of equipment use per task is missing.",""))))</f>
        <v/>
      </c>
      <c r="L12" s="295"/>
      <c r="M12" s="224"/>
      <c r="N12" s="224"/>
      <c r="O12" s="224"/>
      <c r="P12" s="224"/>
      <c r="Q12" s="224"/>
      <c r="R12" s="224"/>
      <c r="S12" s="224"/>
      <c r="T12" s="224"/>
      <c r="U12" s="224"/>
      <c r="V12" s="224"/>
      <c r="W12" s="224"/>
      <c r="X12" s="224"/>
      <c r="Y12" s="224"/>
      <c r="Z12" s="295"/>
      <c r="AA12" s="295"/>
      <c r="AB12" s="295"/>
      <c r="AC12" s="295"/>
      <c r="AD12" s="295"/>
      <c r="AE12" s="295"/>
      <c r="AF12" s="225">
        <f>IF(Tabela8[[#This Row],[Base Value
(without VAT)*]]="",1,((SUM(L12:AE12))))</f>
        <v>1</v>
      </c>
      <c r="AG12" s="208">
        <f>+Tabela8[[#This Row],[Eligible Cost
(Value to indicate in the appication) / without VAT]]*AF12</f>
        <v>0</v>
      </c>
      <c r="AH12" s="208">
        <f>+Tabela8[[#This Row],[Eligible Cost
(Value to indicate in the appication) / without VAT]]-AG12</f>
        <v>0</v>
      </c>
      <c r="AI12" s="208">
        <f>+Tabela8[[#This Row],[Non-Eligible Cost
(5% OH) / Includes VAT at 23% rate]]</f>
        <v>0</v>
      </c>
      <c r="AJ12" s="293">
        <f t="shared" si="1"/>
        <v>0</v>
      </c>
      <c r="AK12" s="293">
        <f t="shared" si="0"/>
        <v>0</v>
      </c>
      <c r="AL12" s="293">
        <f t="shared" si="0"/>
        <v>0</v>
      </c>
      <c r="AM12" s="293">
        <f t="shared" si="0"/>
        <v>0</v>
      </c>
      <c r="AN12" s="293">
        <f t="shared" si="0"/>
        <v>0</v>
      </c>
      <c r="AO12" s="293">
        <f t="shared" si="0"/>
        <v>0</v>
      </c>
      <c r="AP12" s="293">
        <f t="shared" si="0"/>
        <v>0</v>
      </c>
      <c r="AQ12" s="293">
        <f t="shared" si="0"/>
        <v>0</v>
      </c>
      <c r="AR12" s="293">
        <f t="shared" si="0"/>
        <v>0</v>
      </c>
      <c r="AS12" s="293">
        <f t="shared" si="0"/>
        <v>0</v>
      </c>
      <c r="AT12" s="293">
        <f t="shared" si="0"/>
        <v>0</v>
      </c>
      <c r="AU12" s="293">
        <f t="shared" si="0"/>
        <v>0</v>
      </c>
      <c r="AV12" s="293">
        <f t="shared" si="0"/>
        <v>0</v>
      </c>
      <c r="AW12" s="293">
        <f t="shared" si="0"/>
        <v>0</v>
      </c>
      <c r="AX12" s="293">
        <f t="shared" si="0"/>
        <v>0</v>
      </c>
      <c r="AY12" s="293">
        <f t="shared" si="0"/>
        <v>0</v>
      </c>
      <c r="AZ12" s="293">
        <f t="shared" si="0"/>
        <v>0</v>
      </c>
      <c r="BA12" s="293">
        <f t="shared" si="0"/>
        <v>0</v>
      </c>
      <c r="BB12" s="293">
        <f t="shared" si="0"/>
        <v>0</v>
      </c>
      <c r="BC12" s="293">
        <f t="shared" si="0"/>
        <v>0</v>
      </c>
      <c r="BD12" s="206" t="str">
        <f>+Tabela8[[#This Row],[Alerts:]]</f>
        <v/>
      </c>
      <c r="BE12" s="206"/>
    </row>
    <row r="13" spans="1:57" ht="16.5" customHeight="1" x14ac:dyDescent="0.25">
      <c r="A13" s="164">
        <f t="shared" si="2"/>
        <v>11</v>
      </c>
      <c r="B13" s="165"/>
      <c r="C13" s="166"/>
      <c r="D13" s="167" t="str">
        <f>IF(C13="","",IF('5.Equipments'!$C13&lt;1000.01,1,""))</f>
        <v/>
      </c>
      <c r="E13" s="167" t="str">
        <f>IF(Tabela8[[#This Row],[Amortization Period 
(Years)]]="","",1)</f>
        <v/>
      </c>
      <c r="F13" s="167" t="str">
        <f>IF(Tabela8[[#This Row],[Acquisition Month]]="","",('1.G.Data'!C$14-Tabela8[[#This Row],[Acquisition Month]]+1))</f>
        <v/>
      </c>
      <c r="G13" s="168">
        <f>IF(Tabela8[[#This Row],[Acquisition Month]]=0,0,Amortizações!O126)</f>
        <v>0</v>
      </c>
      <c r="H13" s="168">
        <f>(Tabela8[[#This Row],[Base Value
(without VAT)*]]-Tabela8[[#This Row],[Eligible Cost
(Value to indicate in the appication) / without VAT]])*1.23</f>
        <v>0</v>
      </c>
      <c r="I13" s="496" t="s">
        <v>0</v>
      </c>
      <c r="J13" s="165"/>
      <c r="K13" s="169" t="str">
        <f>IF(Tabela8[[#This Row],[ EQUIPMENT DESIGNATION]]="","",IF(Tabela8[[#This Row],[Base Value
(without VAT)*]]="","Alert: Fill in Base Value (withhout VAT)",IF(Tabela8[[#This Row],[Institution**]]="","Alert: Fill In Institution",IF(AF13&lt;100%,"Alert: The % of equipment use per task is missing.",""))))</f>
        <v/>
      </c>
      <c r="L13" s="295"/>
      <c r="M13" s="224"/>
      <c r="N13" s="224"/>
      <c r="O13" s="224"/>
      <c r="P13" s="224"/>
      <c r="Q13" s="224"/>
      <c r="R13" s="224"/>
      <c r="S13" s="224"/>
      <c r="T13" s="224"/>
      <c r="U13" s="224"/>
      <c r="V13" s="224"/>
      <c r="W13" s="224"/>
      <c r="X13" s="224"/>
      <c r="Y13" s="224"/>
      <c r="Z13" s="295"/>
      <c r="AA13" s="295"/>
      <c r="AB13" s="295"/>
      <c r="AC13" s="295"/>
      <c r="AD13" s="295"/>
      <c r="AE13" s="295"/>
      <c r="AF13" s="225">
        <f>IF(Tabela8[[#This Row],[Base Value
(without VAT)*]]="",1,((SUM(L13:AE13))))</f>
        <v>1</v>
      </c>
      <c r="AG13" s="208">
        <f>+Tabela8[[#This Row],[Eligible Cost
(Value to indicate in the appication) / without VAT]]*AF13</f>
        <v>0</v>
      </c>
      <c r="AH13" s="208">
        <f>+Tabela8[[#This Row],[Eligible Cost
(Value to indicate in the appication) / without VAT]]-AG13</f>
        <v>0</v>
      </c>
      <c r="AI13" s="208">
        <f>+Tabela8[[#This Row],[Non-Eligible Cost
(5% OH) / Includes VAT at 23% rate]]</f>
        <v>0</v>
      </c>
      <c r="AJ13" s="293">
        <f t="shared" si="1"/>
        <v>0</v>
      </c>
      <c r="AK13" s="293">
        <f t="shared" si="0"/>
        <v>0</v>
      </c>
      <c r="AL13" s="293">
        <f t="shared" si="0"/>
        <v>0</v>
      </c>
      <c r="AM13" s="293">
        <f t="shared" si="0"/>
        <v>0</v>
      </c>
      <c r="AN13" s="293">
        <f t="shared" si="0"/>
        <v>0</v>
      </c>
      <c r="AO13" s="293">
        <f t="shared" si="0"/>
        <v>0</v>
      </c>
      <c r="AP13" s="293">
        <f t="shared" si="0"/>
        <v>0</v>
      </c>
      <c r="AQ13" s="293">
        <f t="shared" si="0"/>
        <v>0</v>
      </c>
      <c r="AR13" s="293">
        <f t="shared" si="0"/>
        <v>0</v>
      </c>
      <c r="AS13" s="293">
        <f t="shared" si="0"/>
        <v>0</v>
      </c>
      <c r="AT13" s="293">
        <f t="shared" si="0"/>
        <v>0</v>
      </c>
      <c r="AU13" s="293">
        <f t="shared" si="0"/>
        <v>0</v>
      </c>
      <c r="AV13" s="293">
        <f t="shared" si="0"/>
        <v>0</v>
      </c>
      <c r="AW13" s="293">
        <f t="shared" si="0"/>
        <v>0</v>
      </c>
      <c r="AX13" s="293">
        <f t="shared" si="0"/>
        <v>0</v>
      </c>
      <c r="AY13" s="293">
        <f t="shared" si="0"/>
        <v>0</v>
      </c>
      <c r="AZ13" s="293">
        <f t="shared" si="0"/>
        <v>0</v>
      </c>
      <c r="BA13" s="293">
        <f t="shared" si="0"/>
        <v>0</v>
      </c>
      <c r="BB13" s="293">
        <f t="shared" si="0"/>
        <v>0</v>
      </c>
      <c r="BC13" s="293">
        <f t="shared" si="0"/>
        <v>0</v>
      </c>
      <c r="BD13" s="205" t="str">
        <f>+Tabela8[[#This Row],[Alerts:]]</f>
        <v/>
      </c>
      <c r="BE13" s="205"/>
    </row>
    <row r="14" spans="1:57" ht="16.5" customHeight="1" x14ac:dyDescent="0.25">
      <c r="A14" s="164">
        <f t="shared" si="2"/>
        <v>12</v>
      </c>
      <c r="B14" s="165"/>
      <c r="C14" s="166"/>
      <c r="D14" s="167" t="str">
        <f>IF(C14="","",IF('5.Equipments'!$C14&lt;1000.01,1,""))</f>
        <v/>
      </c>
      <c r="E14" s="167" t="str">
        <f>IF(Tabela8[[#This Row],[Amortization Period 
(Years)]]="","",1)</f>
        <v/>
      </c>
      <c r="F14" s="167" t="str">
        <f>IF(Tabela8[[#This Row],[Acquisition Month]]="","",('1.G.Data'!C$14-Tabela8[[#This Row],[Acquisition Month]]+1))</f>
        <v/>
      </c>
      <c r="G14" s="168">
        <f>IF(Tabela8[[#This Row],[Acquisition Month]]=0,0,Amortizações!O138)</f>
        <v>0</v>
      </c>
      <c r="H14" s="168">
        <f>(Tabela8[[#This Row],[Base Value
(without VAT)*]]-Tabela8[[#This Row],[Eligible Cost
(Value to indicate in the appication) / without VAT]])*1.23</f>
        <v>0</v>
      </c>
      <c r="I14" s="496" t="s">
        <v>0</v>
      </c>
      <c r="J14" s="165"/>
      <c r="K14" s="169" t="str">
        <f>IF(Tabela8[[#This Row],[ EQUIPMENT DESIGNATION]]="","",IF(Tabela8[[#This Row],[Base Value
(without VAT)*]]="","Alert: Fill in Base Value (withhout VAT)",IF(Tabela8[[#This Row],[Institution**]]="","Alert: Fill In Institution",IF(AF14&lt;100%,"Alert: The % of equipment use per task is missing.",""))))</f>
        <v/>
      </c>
      <c r="L14" s="295"/>
      <c r="M14" s="224"/>
      <c r="N14" s="224"/>
      <c r="O14" s="224"/>
      <c r="P14" s="224"/>
      <c r="Q14" s="224"/>
      <c r="R14" s="224"/>
      <c r="S14" s="224"/>
      <c r="T14" s="224"/>
      <c r="U14" s="224"/>
      <c r="V14" s="224"/>
      <c r="W14" s="224"/>
      <c r="X14" s="224"/>
      <c r="Y14" s="224"/>
      <c r="Z14" s="295"/>
      <c r="AA14" s="295"/>
      <c r="AB14" s="295"/>
      <c r="AC14" s="295"/>
      <c r="AD14" s="295"/>
      <c r="AE14" s="295"/>
      <c r="AF14" s="225">
        <f>IF(Tabela8[[#This Row],[Base Value
(without VAT)*]]="",1,((SUM(L14:AE14))))</f>
        <v>1</v>
      </c>
      <c r="AG14" s="208">
        <f>+Tabela8[[#This Row],[Eligible Cost
(Value to indicate in the appication) / without VAT]]*AF14</f>
        <v>0</v>
      </c>
      <c r="AH14" s="208">
        <f>+Tabela8[[#This Row],[Eligible Cost
(Value to indicate in the appication) / without VAT]]-AG14</f>
        <v>0</v>
      </c>
      <c r="AI14" s="208">
        <f>+Tabela8[[#This Row],[Non-Eligible Cost
(5% OH) / Includes VAT at 23% rate]]</f>
        <v>0</v>
      </c>
      <c r="AJ14" s="293">
        <f t="shared" si="1"/>
        <v>0</v>
      </c>
      <c r="AK14" s="293">
        <f t="shared" si="0"/>
        <v>0</v>
      </c>
      <c r="AL14" s="293">
        <f t="shared" si="0"/>
        <v>0</v>
      </c>
      <c r="AM14" s="293">
        <f t="shared" si="0"/>
        <v>0</v>
      </c>
      <c r="AN14" s="293">
        <f t="shared" si="0"/>
        <v>0</v>
      </c>
      <c r="AO14" s="293">
        <f t="shared" si="0"/>
        <v>0</v>
      </c>
      <c r="AP14" s="293">
        <f t="shared" si="0"/>
        <v>0</v>
      </c>
      <c r="AQ14" s="293">
        <f t="shared" si="0"/>
        <v>0</v>
      </c>
      <c r="AR14" s="293">
        <f t="shared" si="0"/>
        <v>0</v>
      </c>
      <c r="AS14" s="293">
        <f t="shared" si="0"/>
        <v>0</v>
      </c>
      <c r="AT14" s="293">
        <f t="shared" si="0"/>
        <v>0</v>
      </c>
      <c r="AU14" s="293">
        <f t="shared" si="0"/>
        <v>0</v>
      </c>
      <c r="AV14" s="293">
        <f t="shared" si="0"/>
        <v>0</v>
      </c>
      <c r="AW14" s="293">
        <f t="shared" si="0"/>
        <v>0</v>
      </c>
      <c r="AX14" s="293">
        <f t="shared" si="0"/>
        <v>0</v>
      </c>
      <c r="AY14" s="293">
        <f t="shared" si="0"/>
        <v>0</v>
      </c>
      <c r="AZ14" s="293">
        <f t="shared" si="0"/>
        <v>0</v>
      </c>
      <c r="BA14" s="293">
        <f t="shared" si="0"/>
        <v>0</v>
      </c>
      <c r="BB14" s="293">
        <f t="shared" si="0"/>
        <v>0</v>
      </c>
      <c r="BC14" s="293">
        <f t="shared" si="0"/>
        <v>0</v>
      </c>
      <c r="BD14" s="206" t="str">
        <f>+Tabela8[[#This Row],[Alerts:]]</f>
        <v/>
      </c>
      <c r="BE14" s="206"/>
    </row>
    <row r="15" spans="1:57" ht="16.5" customHeight="1" x14ac:dyDescent="0.25">
      <c r="A15" s="164">
        <f t="shared" si="2"/>
        <v>13</v>
      </c>
      <c r="B15" s="165"/>
      <c r="C15" s="166"/>
      <c r="D15" s="167" t="str">
        <f>IF(C15="","",IF('5.Equipments'!$C15&lt;1000.01,1,""))</f>
        <v/>
      </c>
      <c r="E15" s="167" t="str">
        <f>IF(Tabela8[[#This Row],[Amortization Period 
(Years)]]="","",1)</f>
        <v/>
      </c>
      <c r="F15" s="167" t="str">
        <f>IF(Tabela8[[#This Row],[Acquisition Month]]="","",('1.G.Data'!C$14-Tabela8[[#This Row],[Acquisition Month]]+1))</f>
        <v/>
      </c>
      <c r="G15" s="168">
        <f>IF(Tabela8[[#This Row],[Acquisition Month]]=0,0,Amortizações!O150)</f>
        <v>0</v>
      </c>
      <c r="H15" s="168">
        <f>(Tabela8[[#This Row],[Base Value
(without VAT)*]]-Tabela8[[#This Row],[Eligible Cost
(Value to indicate in the appication) / without VAT]])*1.23</f>
        <v>0</v>
      </c>
      <c r="I15" s="496" t="s">
        <v>0</v>
      </c>
      <c r="J15" s="165"/>
      <c r="K15" s="169" t="str">
        <f>IF(Tabela8[[#This Row],[ EQUIPMENT DESIGNATION]]="","",IF(Tabela8[[#This Row],[Base Value
(without VAT)*]]="","Alert: Fill in Base Value (withhout VAT)",IF(Tabela8[[#This Row],[Institution**]]="","Alert: Fill In Institution",IF(AF15&lt;100%,"Alert: The % of equipment use per task is missing.",""))))</f>
        <v/>
      </c>
      <c r="L15" s="295"/>
      <c r="M15" s="224"/>
      <c r="N15" s="224"/>
      <c r="O15" s="224"/>
      <c r="P15" s="224"/>
      <c r="Q15" s="224"/>
      <c r="R15" s="224"/>
      <c r="S15" s="224"/>
      <c r="T15" s="224"/>
      <c r="U15" s="224"/>
      <c r="V15" s="224"/>
      <c r="W15" s="224"/>
      <c r="X15" s="224"/>
      <c r="Y15" s="224"/>
      <c r="Z15" s="295"/>
      <c r="AA15" s="295"/>
      <c r="AB15" s="295"/>
      <c r="AC15" s="295"/>
      <c r="AD15" s="295"/>
      <c r="AE15" s="295"/>
      <c r="AF15" s="225">
        <f>IF(Tabela8[[#This Row],[Base Value
(without VAT)*]]="",1,((SUM(L15:AE15))))</f>
        <v>1</v>
      </c>
      <c r="AG15" s="208">
        <f>+Tabela8[[#This Row],[Eligible Cost
(Value to indicate in the appication) / without VAT]]*AF15</f>
        <v>0</v>
      </c>
      <c r="AH15" s="208">
        <f>+Tabela8[[#This Row],[Eligible Cost
(Value to indicate in the appication) / without VAT]]-AG15</f>
        <v>0</v>
      </c>
      <c r="AI15" s="208">
        <f>+Tabela8[[#This Row],[Non-Eligible Cost
(5% OH) / Includes VAT at 23% rate]]</f>
        <v>0</v>
      </c>
      <c r="AJ15" s="293">
        <f t="shared" si="1"/>
        <v>0</v>
      </c>
      <c r="AK15" s="293">
        <f t="shared" si="0"/>
        <v>0</v>
      </c>
      <c r="AL15" s="293">
        <f t="shared" si="0"/>
        <v>0</v>
      </c>
      <c r="AM15" s="293">
        <f t="shared" si="0"/>
        <v>0</v>
      </c>
      <c r="AN15" s="293">
        <f t="shared" si="0"/>
        <v>0</v>
      </c>
      <c r="AO15" s="293">
        <f t="shared" si="0"/>
        <v>0</v>
      </c>
      <c r="AP15" s="293">
        <f t="shared" si="0"/>
        <v>0</v>
      </c>
      <c r="AQ15" s="293">
        <f t="shared" si="0"/>
        <v>0</v>
      </c>
      <c r="AR15" s="293">
        <f t="shared" si="0"/>
        <v>0</v>
      </c>
      <c r="AS15" s="293">
        <f t="shared" si="0"/>
        <v>0</v>
      </c>
      <c r="AT15" s="293">
        <f t="shared" si="0"/>
        <v>0</v>
      </c>
      <c r="AU15" s="293">
        <f t="shared" si="0"/>
        <v>0</v>
      </c>
      <c r="AV15" s="293">
        <f t="shared" si="0"/>
        <v>0</v>
      </c>
      <c r="AW15" s="293">
        <f t="shared" si="0"/>
        <v>0</v>
      </c>
      <c r="AX15" s="293">
        <f t="shared" si="0"/>
        <v>0</v>
      </c>
      <c r="AY15" s="293">
        <f t="shared" si="0"/>
        <v>0</v>
      </c>
      <c r="AZ15" s="293">
        <f t="shared" si="0"/>
        <v>0</v>
      </c>
      <c r="BA15" s="293">
        <f t="shared" si="0"/>
        <v>0</v>
      </c>
      <c r="BB15" s="293">
        <f t="shared" si="0"/>
        <v>0</v>
      </c>
      <c r="BC15" s="293">
        <f t="shared" si="0"/>
        <v>0</v>
      </c>
      <c r="BD15" s="205" t="str">
        <f>+Tabela8[[#This Row],[Alerts:]]</f>
        <v/>
      </c>
      <c r="BE15" s="205"/>
    </row>
    <row r="16" spans="1:57" ht="16.5" customHeight="1" x14ac:dyDescent="0.25">
      <c r="A16" s="164">
        <f t="shared" si="2"/>
        <v>14</v>
      </c>
      <c r="B16" s="165"/>
      <c r="C16" s="166"/>
      <c r="D16" s="167" t="str">
        <f>IF(C16="","",IF('5.Equipments'!$C16&lt;1000.01,1,""))</f>
        <v/>
      </c>
      <c r="E16" s="167" t="str">
        <f>IF(Tabela8[[#This Row],[Amortization Period 
(Years)]]="","",1)</f>
        <v/>
      </c>
      <c r="F16" s="167" t="str">
        <f>IF(Tabela8[[#This Row],[Acquisition Month]]="","",('1.G.Data'!C$14-Tabela8[[#This Row],[Acquisition Month]]+1))</f>
        <v/>
      </c>
      <c r="G16" s="168">
        <f>IF(Tabela8[[#This Row],[Acquisition Month]]=0,0,Amortizações!O162)</f>
        <v>0</v>
      </c>
      <c r="H16" s="168">
        <f>(Tabela8[[#This Row],[Base Value
(without VAT)*]]-Tabela8[[#This Row],[Eligible Cost
(Value to indicate in the appication) / without VAT]])*1.23</f>
        <v>0</v>
      </c>
      <c r="I16" s="496" t="s">
        <v>0</v>
      </c>
      <c r="J16" s="165"/>
      <c r="K16" s="169" t="str">
        <f>IF(Tabela8[[#This Row],[ EQUIPMENT DESIGNATION]]="","",IF(Tabela8[[#This Row],[Base Value
(without VAT)*]]="","Alert: Fill in Base Value (withhout VAT)",IF(Tabela8[[#This Row],[Institution**]]="","Alert: Fill In Institution",IF(AF16&lt;100%,"Alert: The % of equipment use per task is missing.",""))))</f>
        <v/>
      </c>
      <c r="L16" s="295"/>
      <c r="M16" s="224"/>
      <c r="N16" s="224"/>
      <c r="O16" s="224"/>
      <c r="P16" s="224"/>
      <c r="Q16" s="224"/>
      <c r="R16" s="224"/>
      <c r="S16" s="224"/>
      <c r="T16" s="224"/>
      <c r="U16" s="224"/>
      <c r="V16" s="224"/>
      <c r="W16" s="224"/>
      <c r="X16" s="224"/>
      <c r="Y16" s="224"/>
      <c r="Z16" s="295"/>
      <c r="AA16" s="295"/>
      <c r="AB16" s="295"/>
      <c r="AC16" s="295"/>
      <c r="AD16" s="295"/>
      <c r="AE16" s="295"/>
      <c r="AF16" s="225">
        <f>IF(Tabela8[[#This Row],[Base Value
(without VAT)*]]="",1,((SUM(L16:AE16))))</f>
        <v>1</v>
      </c>
      <c r="AG16" s="208">
        <f>+Tabela8[[#This Row],[Eligible Cost
(Value to indicate in the appication) / without VAT]]*AF16</f>
        <v>0</v>
      </c>
      <c r="AH16" s="208">
        <f>+Tabela8[[#This Row],[Eligible Cost
(Value to indicate in the appication) / without VAT]]-AG16</f>
        <v>0</v>
      </c>
      <c r="AI16" s="208">
        <f>+Tabela8[[#This Row],[Non-Eligible Cost
(5% OH) / Includes VAT at 23% rate]]</f>
        <v>0</v>
      </c>
      <c r="AJ16" s="293">
        <f t="shared" si="1"/>
        <v>0</v>
      </c>
      <c r="AK16" s="293">
        <f t="shared" si="0"/>
        <v>0</v>
      </c>
      <c r="AL16" s="293">
        <f t="shared" si="0"/>
        <v>0</v>
      </c>
      <c r="AM16" s="293">
        <f t="shared" si="0"/>
        <v>0</v>
      </c>
      <c r="AN16" s="293">
        <f t="shared" si="0"/>
        <v>0</v>
      </c>
      <c r="AO16" s="293">
        <f t="shared" si="0"/>
        <v>0</v>
      </c>
      <c r="AP16" s="293">
        <f t="shared" si="0"/>
        <v>0</v>
      </c>
      <c r="AQ16" s="293">
        <f t="shared" si="0"/>
        <v>0</v>
      </c>
      <c r="AR16" s="293">
        <f t="shared" si="0"/>
        <v>0</v>
      </c>
      <c r="AS16" s="293">
        <f t="shared" ref="AS16:AS22" si="3">+U16*$G16</f>
        <v>0</v>
      </c>
      <c r="AT16" s="293">
        <f t="shared" ref="AT16:AT22" si="4">+V16*$G16</f>
        <v>0</v>
      </c>
      <c r="AU16" s="293">
        <f t="shared" ref="AU16:AU22" si="5">+W16*$G16</f>
        <v>0</v>
      </c>
      <c r="AV16" s="293">
        <f t="shared" ref="AV16:AV22" si="6">+X16*$G16</f>
        <v>0</v>
      </c>
      <c r="AW16" s="293">
        <f t="shared" ref="AW16:AW22" si="7">+Y16*$G16</f>
        <v>0</v>
      </c>
      <c r="AX16" s="293">
        <f t="shared" ref="AX16:AX22" si="8">+Z16*$G16</f>
        <v>0</v>
      </c>
      <c r="AY16" s="293">
        <f t="shared" ref="AY16:AY22" si="9">+AA16*$G16</f>
        <v>0</v>
      </c>
      <c r="AZ16" s="293">
        <f t="shared" ref="AZ16:AZ22" si="10">+AB16*$G16</f>
        <v>0</v>
      </c>
      <c r="BA16" s="293">
        <f t="shared" ref="BA16:BA22" si="11">+AC16*$G16</f>
        <v>0</v>
      </c>
      <c r="BB16" s="293">
        <f t="shared" ref="BB16:BB22" si="12">+AD16*$G16</f>
        <v>0</v>
      </c>
      <c r="BC16" s="293">
        <f t="shared" ref="BC16:BC22" si="13">+AE16*$G16</f>
        <v>0</v>
      </c>
      <c r="BD16" s="206" t="str">
        <f>+Tabela8[[#This Row],[Alerts:]]</f>
        <v/>
      </c>
      <c r="BE16" s="206"/>
    </row>
    <row r="17" spans="1:57" ht="16.5" customHeight="1" x14ac:dyDescent="0.25">
      <c r="A17" s="164">
        <f t="shared" si="2"/>
        <v>15</v>
      </c>
      <c r="B17" s="165"/>
      <c r="C17" s="166"/>
      <c r="D17" s="167" t="str">
        <f>IF(C17="","",IF('5.Equipments'!$C17&lt;1000.01,1,""))</f>
        <v/>
      </c>
      <c r="E17" s="167" t="str">
        <f>IF(Tabela8[[#This Row],[Amortization Period 
(Years)]]="","",1)</f>
        <v/>
      </c>
      <c r="F17" s="167" t="str">
        <f>IF(Tabela8[[#This Row],[Acquisition Month]]="","",('1.G.Data'!C$14-Tabela8[[#This Row],[Acquisition Month]]+1))</f>
        <v/>
      </c>
      <c r="G17" s="168">
        <f>IF(Tabela8[[#This Row],[Acquisition Month]]=0,0,Amortizações!O174)</f>
        <v>0</v>
      </c>
      <c r="H17" s="168">
        <f>(Tabela8[[#This Row],[Base Value
(without VAT)*]]-Tabela8[[#This Row],[Eligible Cost
(Value to indicate in the appication) / without VAT]])*1.23</f>
        <v>0</v>
      </c>
      <c r="I17" s="496" t="s">
        <v>0</v>
      </c>
      <c r="J17" s="165"/>
      <c r="K17" s="169" t="str">
        <f>IF(Tabela8[[#This Row],[ EQUIPMENT DESIGNATION]]="","",IF(Tabela8[[#This Row],[Base Value
(without VAT)*]]="","Alert: Fill in Base Value (withhout VAT)",IF(Tabela8[[#This Row],[Institution**]]="","Alert: Fill In Institution",IF(AF17&lt;100%,"Alert: The % of equipment use per task is missing.",""))))</f>
        <v/>
      </c>
      <c r="L17" s="295"/>
      <c r="M17" s="224"/>
      <c r="N17" s="224"/>
      <c r="O17" s="224"/>
      <c r="P17" s="224"/>
      <c r="Q17" s="224"/>
      <c r="R17" s="224"/>
      <c r="S17" s="224"/>
      <c r="T17" s="224"/>
      <c r="U17" s="224"/>
      <c r="V17" s="224"/>
      <c r="W17" s="224"/>
      <c r="X17" s="224"/>
      <c r="Y17" s="224"/>
      <c r="Z17" s="295"/>
      <c r="AA17" s="295"/>
      <c r="AB17" s="295"/>
      <c r="AC17" s="295"/>
      <c r="AD17" s="295"/>
      <c r="AE17" s="295"/>
      <c r="AF17" s="225">
        <f>IF(Tabela8[[#This Row],[Base Value
(without VAT)*]]="",1,((SUM(L17:AE17))))</f>
        <v>1</v>
      </c>
      <c r="AG17" s="208">
        <f>+Tabela8[[#This Row],[Eligible Cost
(Value to indicate in the appication) / without VAT]]*AF17</f>
        <v>0</v>
      </c>
      <c r="AH17" s="208">
        <f>+Tabela8[[#This Row],[Eligible Cost
(Value to indicate in the appication) / without VAT]]-AG17</f>
        <v>0</v>
      </c>
      <c r="AI17" s="208">
        <f>+Tabela8[[#This Row],[Non-Eligible Cost
(5% OH) / Includes VAT at 23% rate]]</f>
        <v>0</v>
      </c>
      <c r="AJ17" s="293">
        <f t="shared" si="1"/>
        <v>0</v>
      </c>
      <c r="AK17" s="293">
        <f t="shared" ref="AK17:AK22" si="14">+M17*$G17</f>
        <v>0</v>
      </c>
      <c r="AL17" s="293">
        <f t="shared" ref="AL17:AL22" si="15">+N17*$G17</f>
        <v>0</v>
      </c>
      <c r="AM17" s="293">
        <f t="shared" ref="AM17:AM22" si="16">+O17*$G17</f>
        <v>0</v>
      </c>
      <c r="AN17" s="293">
        <f t="shared" ref="AN17:AN22" si="17">+P17*$G17</f>
        <v>0</v>
      </c>
      <c r="AO17" s="293">
        <f t="shared" ref="AO17:AO22" si="18">+Q17*$G17</f>
        <v>0</v>
      </c>
      <c r="AP17" s="293">
        <f t="shared" ref="AP17:AP22" si="19">+R17*$G17</f>
        <v>0</v>
      </c>
      <c r="AQ17" s="293">
        <f t="shared" ref="AQ17:AQ22" si="20">+S17*$G17</f>
        <v>0</v>
      </c>
      <c r="AR17" s="293">
        <f t="shared" ref="AR17:AR22" si="21">+T17*$G17</f>
        <v>0</v>
      </c>
      <c r="AS17" s="293">
        <f t="shared" si="3"/>
        <v>0</v>
      </c>
      <c r="AT17" s="293">
        <f t="shared" si="4"/>
        <v>0</v>
      </c>
      <c r="AU17" s="293">
        <f t="shared" si="5"/>
        <v>0</v>
      </c>
      <c r="AV17" s="293">
        <f t="shared" si="6"/>
        <v>0</v>
      </c>
      <c r="AW17" s="293">
        <f t="shared" si="7"/>
        <v>0</v>
      </c>
      <c r="AX17" s="293">
        <f t="shared" si="8"/>
        <v>0</v>
      </c>
      <c r="AY17" s="293">
        <f t="shared" si="9"/>
        <v>0</v>
      </c>
      <c r="AZ17" s="293">
        <f t="shared" si="10"/>
        <v>0</v>
      </c>
      <c r="BA17" s="293">
        <f t="shared" si="11"/>
        <v>0</v>
      </c>
      <c r="BB17" s="293">
        <f t="shared" si="12"/>
        <v>0</v>
      </c>
      <c r="BC17" s="293">
        <f t="shared" si="13"/>
        <v>0</v>
      </c>
      <c r="BD17" s="205" t="str">
        <f>+Tabela8[[#This Row],[Alerts:]]</f>
        <v/>
      </c>
      <c r="BE17" s="205"/>
    </row>
    <row r="18" spans="1:57" ht="16.5" customHeight="1" x14ac:dyDescent="0.25">
      <c r="A18" s="164">
        <f t="shared" si="2"/>
        <v>16</v>
      </c>
      <c r="B18" s="165"/>
      <c r="C18" s="166"/>
      <c r="D18" s="167" t="str">
        <f>IF(C18="","",IF('5.Equipments'!$C18&lt;1000.01,1,""))</f>
        <v/>
      </c>
      <c r="E18" s="167" t="str">
        <f>IF(Tabela8[[#This Row],[Amortization Period 
(Years)]]="","",1)</f>
        <v/>
      </c>
      <c r="F18" s="167" t="str">
        <f>IF(Tabela8[[#This Row],[Acquisition Month]]="","",('1.G.Data'!C$14-Tabela8[[#This Row],[Acquisition Month]]+1))</f>
        <v/>
      </c>
      <c r="G18" s="168">
        <f>IF(Tabela8[[#This Row],[Acquisition Month]]=0,0,Amortizações!O186)</f>
        <v>0</v>
      </c>
      <c r="H18" s="168">
        <f>(Tabela8[[#This Row],[Base Value
(without VAT)*]]-Tabela8[[#This Row],[Eligible Cost
(Value to indicate in the appication) / without VAT]])*1.23</f>
        <v>0</v>
      </c>
      <c r="I18" s="496" t="s">
        <v>0</v>
      </c>
      <c r="J18" s="165"/>
      <c r="K18" s="169" t="str">
        <f>IF(Tabela8[[#This Row],[ EQUIPMENT DESIGNATION]]="","",IF(Tabela8[[#This Row],[Base Value
(without VAT)*]]="","Alert: Fill in Base Value (withhout VAT)",IF(Tabela8[[#This Row],[Institution**]]="","Alert: Fill In Institution",IF(AF18&lt;100%,"Alert: The % of equipment use per task is missing.",""))))</f>
        <v/>
      </c>
      <c r="L18" s="295"/>
      <c r="M18" s="224"/>
      <c r="N18" s="224"/>
      <c r="O18" s="224"/>
      <c r="P18" s="224"/>
      <c r="Q18" s="224"/>
      <c r="R18" s="224"/>
      <c r="S18" s="224"/>
      <c r="T18" s="224"/>
      <c r="U18" s="224"/>
      <c r="V18" s="224"/>
      <c r="W18" s="224"/>
      <c r="X18" s="224"/>
      <c r="Y18" s="224"/>
      <c r="Z18" s="295"/>
      <c r="AA18" s="295"/>
      <c r="AB18" s="295"/>
      <c r="AC18" s="295"/>
      <c r="AD18" s="295"/>
      <c r="AE18" s="295"/>
      <c r="AF18" s="225">
        <f>IF(Tabela8[[#This Row],[Base Value
(without VAT)*]]="",1,((SUM(L18:AE18))))</f>
        <v>1</v>
      </c>
      <c r="AG18" s="208">
        <f>+Tabela8[[#This Row],[Eligible Cost
(Value to indicate in the appication) / without VAT]]*AF18</f>
        <v>0</v>
      </c>
      <c r="AH18" s="208">
        <f>+Tabela8[[#This Row],[Eligible Cost
(Value to indicate in the appication) / without VAT]]-AG18</f>
        <v>0</v>
      </c>
      <c r="AI18" s="208">
        <f>+Tabela8[[#This Row],[Non-Eligible Cost
(5% OH) / Includes VAT at 23% rate]]</f>
        <v>0</v>
      </c>
      <c r="AJ18" s="293">
        <f t="shared" si="1"/>
        <v>0</v>
      </c>
      <c r="AK18" s="293">
        <f t="shared" si="14"/>
        <v>0</v>
      </c>
      <c r="AL18" s="293">
        <f t="shared" si="15"/>
        <v>0</v>
      </c>
      <c r="AM18" s="293">
        <f t="shared" si="16"/>
        <v>0</v>
      </c>
      <c r="AN18" s="293">
        <f t="shared" si="17"/>
        <v>0</v>
      </c>
      <c r="AO18" s="293">
        <f t="shared" si="18"/>
        <v>0</v>
      </c>
      <c r="AP18" s="293">
        <f t="shared" si="19"/>
        <v>0</v>
      </c>
      <c r="AQ18" s="293">
        <f t="shared" si="20"/>
        <v>0</v>
      </c>
      <c r="AR18" s="293">
        <f t="shared" si="21"/>
        <v>0</v>
      </c>
      <c r="AS18" s="293">
        <f t="shared" si="3"/>
        <v>0</v>
      </c>
      <c r="AT18" s="293">
        <f t="shared" si="4"/>
        <v>0</v>
      </c>
      <c r="AU18" s="293">
        <f t="shared" si="5"/>
        <v>0</v>
      </c>
      <c r="AV18" s="293">
        <f t="shared" si="6"/>
        <v>0</v>
      </c>
      <c r="AW18" s="293">
        <f t="shared" si="7"/>
        <v>0</v>
      </c>
      <c r="AX18" s="293">
        <f t="shared" si="8"/>
        <v>0</v>
      </c>
      <c r="AY18" s="293">
        <f t="shared" si="9"/>
        <v>0</v>
      </c>
      <c r="AZ18" s="293">
        <f t="shared" si="10"/>
        <v>0</v>
      </c>
      <c r="BA18" s="293">
        <f t="shared" si="11"/>
        <v>0</v>
      </c>
      <c r="BB18" s="293">
        <f t="shared" si="12"/>
        <v>0</v>
      </c>
      <c r="BC18" s="293">
        <f t="shared" si="13"/>
        <v>0</v>
      </c>
      <c r="BD18" s="206" t="str">
        <f>+Tabela8[[#This Row],[Alerts:]]</f>
        <v/>
      </c>
      <c r="BE18" s="206"/>
    </row>
    <row r="19" spans="1:57" ht="16.5" customHeight="1" x14ac:dyDescent="0.25">
      <c r="A19" s="164">
        <f t="shared" si="2"/>
        <v>17</v>
      </c>
      <c r="B19" s="165"/>
      <c r="C19" s="166"/>
      <c r="D19" s="167" t="str">
        <f>IF(C19="","",IF('5.Equipments'!$C19&lt;1000.01,1,""))</f>
        <v/>
      </c>
      <c r="E19" s="167" t="str">
        <f>IF(Tabela8[[#This Row],[Amortization Period 
(Years)]]="","",1)</f>
        <v/>
      </c>
      <c r="F19" s="167" t="str">
        <f>IF(Tabela8[[#This Row],[Acquisition Month]]="","",('1.G.Data'!C$14-Tabela8[[#This Row],[Acquisition Month]]+1))</f>
        <v/>
      </c>
      <c r="G19" s="168">
        <f>IF(Tabela8[[#This Row],[Acquisition Month]]=0,0,Amortizações!O198)</f>
        <v>0</v>
      </c>
      <c r="H19" s="168">
        <f>(Tabela8[[#This Row],[Base Value
(without VAT)*]]-Tabela8[[#This Row],[Eligible Cost
(Value to indicate in the appication) / without VAT]])*1.23</f>
        <v>0</v>
      </c>
      <c r="I19" s="496" t="s">
        <v>0</v>
      </c>
      <c r="J19" s="165"/>
      <c r="K19" s="169" t="str">
        <f>IF(Tabela8[[#This Row],[ EQUIPMENT DESIGNATION]]="","",IF(Tabela8[[#This Row],[Base Value
(without VAT)*]]="","Alert: Fill in Base Value (withhout VAT)",IF(Tabela8[[#This Row],[Institution**]]="","Alert: Fill In Institution",IF(AF19&lt;100%,"Alert: The % of equipment use per task is missing.",""))))</f>
        <v/>
      </c>
      <c r="L19" s="295"/>
      <c r="M19" s="224"/>
      <c r="N19" s="224"/>
      <c r="O19" s="224"/>
      <c r="P19" s="224"/>
      <c r="Q19" s="224"/>
      <c r="R19" s="224"/>
      <c r="S19" s="224"/>
      <c r="T19" s="224"/>
      <c r="U19" s="224"/>
      <c r="V19" s="224"/>
      <c r="W19" s="224"/>
      <c r="X19" s="224"/>
      <c r="Y19" s="224"/>
      <c r="Z19" s="295"/>
      <c r="AA19" s="295"/>
      <c r="AB19" s="295"/>
      <c r="AC19" s="295"/>
      <c r="AD19" s="295"/>
      <c r="AE19" s="295"/>
      <c r="AF19" s="225">
        <f>IF(Tabela8[[#This Row],[Base Value
(without VAT)*]]="",1,((SUM(L19:AE19))))</f>
        <v>1</v>
      </c>
      <c r="AG19" s="208">
        <f>+Tabela8[[#This Row],[Eligible Cost
(Value to indicate in the appication) / without VAT]]*AF19</f>
        <v>0</v>
      </c>
      <c r="AH19" s="208">
        <f>+Tabela8[[#This Row],[Eligible Cost
(Value to indicate in the appication) / without VAT]]-AG19</f>
        <v>0</v>
      </c>
      <c r="AI19" s="208">
        <f>+Tabela8[[#This Row],[Non-Eligible Cost
(5% OH) / Includes VAT at 23% rate]]</f>
        <v>0</v>
      </c>
      <c r="AJ19" s="293">
        <f t="shared" si="1"/>
        <v>0</v>
      </c>
      <c r="AK19" s="293">
        <f t="shared" si="14"/>
        <v>0</v>
      </c>
      <c r="AL19" s="293">
        <f t="shared" si="15"/>
        <v>0</v>
      </c>
      <c r="AM19" s="293">
        <f t="shared" si="16"/>
        <v>0</v>
      </c>
      <c r="AN19" s="293">
        <f t="shared" si="17"/>
        <v>0</v>
      </c>
      <c r="AO19" s="293">
        <f t="shared" si="18"/>
        <v>0</v>
      </c>
      <c r="AP19" s="293">
        <f t="shared" si="19"/>
        <v>0</v>
      </c>
      <c r="AQ19" s="293">
        <f t="shared" si="20"/>
        <v>0</v>
      </c>
      <c r="AR19" s="293">
        <f t="shared" si="21"/>
        <v>0</v>
      </c>
      <c r="AS19" s="293">
        <f t="shared" si="3"/>
        <v>0</v>
      </c>
      <c r="AT19" s="293">
        <f t="shared" si="4"/>
        <v>0</v>
      </c>
      <c r="AU19" s="293">
        <f t="shared" si="5"/>
        <v>0</v>
      </c>
      <c r="AV19" s="293">
        <f t="shared" si="6"/>
        <v>0</v>
      </c>
      <c r="AW19" s="293">
        <f t="shared" si="7"/>
        <v>0</v>
      </c>
      <c r="AX19" s="293">
        <f t="shared" si="8"/>
        <v>0</v>
      </c>
      <c r="AY19" s="293">
        <f t="shared" si="9"/>
        <v>0</v>
      </c>
      <c r="AZ19" s="293">
        <f t="shared" si="10"/>
        <v>0</v>
      </c>
      <c r="BA19" s="293">
        <f t="shared" si="11"/>
        <v>0</v>
      </c>
      <c r="BB19" s="293">
        <f t="shared" si="12"/>
        <v>0</v>
      </c>
      <c r="BC19" s="293">
        <f t="shared" si="13"/>
        <v>0</v>
      </c>
      <c r="BD19" s="205" t="str">
        <f>+Tabela8[[#This Row],[Alerts:]]</f>
        <v/>
      </c>
      <c r="BE19" s="205"/>
    </row>
    <row r="20" spans="1:57" ht="16.5" customHeight="1" x14ac:dyDescent="0.25">
      <c r="A20" s="164">
        <f t="shared" si="2"/>
        <v>18</v>
      </c>
      <c r="B20" s="165"/>
      <c r="C20" s="166"/>
      <c r="D20" s="167" t="str">
        <f>IF(C20="","",IF('5.Equipments'!$C20&lt;1000.01,1,""))</f>
        <v/>
      </c>
      <c r="E20" s="167" t="str">
        <f>IF(Tabela8[[#This Row],[Amortization Period 
(Years)]]="","",1)</f>
        <v/>
      </c>
      <c r="F20" s="167" t="str">
        <f>IF(Tabela8[[#This Row],[Acquisition Month]]="","",('1.G.Data'!C$14-Tabela8[[#This Row],[Acquisition Month]]+1))</f>
        <v/>
      </c>
      <c r="G20" s="168">
        <f>IF(Tabela8[[#This Row],[Acquisition Month]]=0,0,Amortizações!O210)</f>
        <v>0</v>
      </c>
      <c r="H20" s="168">
        <f>(Tabela8[[#This Row],[Base Value
(without VAT)*]]-Tabela8[[#This Row],[Eligible Cost
(Value to indicate in the appication) / without VAT]])*1.23</f>
        <v>0</v>
      </c>
      <c r="I20" s="496" t="s">
        <v>0</v>
      </c>
      <c r="J20" s="165"/>
      <c r="K20" s="169" t="str">
        <f>IF(Tabela8[[#This Row],[ EQUIPMENT DESIGNATION]]="","",IF(Tabela8[[#This Row],[Base Value
(without VAT)*]]="","Alert: Fill in Base Value (withhout VAT)",IF(Tabela8[[#This Row],[Institution**]]="","Alert: Fill In Institution",IF(AF20&lt;100%,"Alert: The % of equipment use per task is missing.",""))))</f>
        <v/>
      </c>
      <c r="L20" s="295"/>
      <c r="M20" s="224"/>
      <c r="N20" s="224"/>
      <c r="O20" s="224"/>
      <c r="P20" s="224"/>
      <c r="Q20" s="224"/>
      <c r="R20" s="224"/>
      <c r="S20" s="224"/>
      <c r="T20" s="224"/>
      <c r="U20" s="224"/>
      <c r="V20" s="224"/>
      <c r="W20" s="224"/>
      <c r="X20" s="224"/>
      <c r="Y20" s="224"/>
      <c r="Z20" s="295"/>
      <c r="AA20" s="295"/>
      <c r="AB20" s="295"/>
      <c r="AC20" s="295"/>
      <c r="AD20" s="295"/>
      <c r="AE20" s="295"/>
      <c r="AF20" s="225">
        <f>IF(Tabela8[[#This Row],[Base Value
(without VAT)*]]="",1,((SUM(L20:AE20))))</f>
        <v>1</v>
      </c>
      <c r="AG20" s="208">
        <f>+Tabela8[[#This Row],[Eligible Cost
(Value to indicate in the appication) / without VAT]]*AF20</f>
        <v>0</v>
      </c>
      <c r="AH20" s="208">
        <f>+Tabela8[[#This Row],[Eligible Cost
(Value to indicate in the appication) / without VAT]]-AG20</f>
        <v>0</v>
      </c>
      <c r="AI20" s="208">
        <f>+Tabela8[[#This Row],[Non-Eligible Cost
(5% OH) / Includes VAT at 23% rate]]</f>
        <v>0</v>
      </c>
      <c r="AJ20" s="293">
        <f t="shared" si="1"/>
        <v>0</v>
      </c>
      <c r="AK20" s="293">
        <f t="shared" si="14"/>
        <v>0</v>
      </c>
      <c r="AL20" s="293">
        <f t="shared" si="15"/>
        <v>0</v>
      </c>
      <c r="AM20" s="293">
        <f t="shared" si="16"/>
        <v>0</v>
      </c>
      <c r="AN20" s="293">
        <f t="shared" si="17"/>
        <v>0</v>
      </c>
      <c r="AO20" s="293">
        <f t="shared" si="18"/>
        <v>0</v>
      </c>
      <c r="AP20" s="293">
        <f t="shared" si="19"/>
        <v>0</v>
      </c>
      <c r="AQ20" s="293">
        <f t="shared" si="20"/>
        <v>0</v>
      </c>
      <c r="AR20" s="293">
        <f t="shared" si="21"/>
        <v>0</v>
      </c>
      <c r="AS20" s="293">
        <f t="shared" si="3"/>
        <v>0</v>
      </c>
      <c r="AT20" s="293">
        <f t="shared" si="4"/>
        <v>0</v>
      </c>
      <c r="AU20" s="293">
        <f t="shared" si="5"/>
        <v>0</v>
      </c>
      <c r="AV20" s="293">
        <f t="shared" si="6"/>
        <v>0</v>
      </c>
      <c r="AW20" s="293">
        <f t="shared" si="7"/>
        <v>0</v>
      </c>
      <c r="AX20" s="293">
        <f t="shared" si="8"/>
        <v>0</v>
      </c>
      <c r="AY20" s="293">
        <f t="shared" si="9"/>
        <v>0</v>
      </c>
      <c r="AZ20" s="293">
        <f t="shared" si="10"/>
        <v>0</v>
      </c>
      <c r="BA20" s="293">
        <f t="shared" si="11"/>
        <v>0</v>
      </c>
      <c r="BB20" s="293">
        <f t="shared" si="12"/>
        <v>0</v>
      </c>
      <c r="BC20" s="293">
        <f t="shared" si="13"/>
        <v>0</v>
      </c>
      <c r="BD20" s="206" t="str">
        <f>+Tabela8[[#This Row],[Alerts:]]</f>
        <v/>
      </c>
      <c r="BE20" s="206"/>
    </row>
    <row r="21" spans="1:57" ht="16.5" customHeight="1" x14ac:dyDescent="0.25">
      <c r="A21" s="164">
        <f t="shared" si="2"/>
        <v>19</v>
      </c>
      <c r="B21" s="165"/>
      <c r="C21" s="166"/>
      <c r="D21" s="167" t="str">
        <f>IF(C21="","",IF('5.Equipments'!$C21&lt;1000.01,1,""))</f>
        <v/>
      </c>
      <c r="E21" s="167" t="str">
        <f>IF(Tabela8[[#This Row],[Amortization Period 
(Years)]]="","",1)</f>
        <v/>
      </c>
      <c r="F21" s="167" t="str">
        <f>IF(Tabela8[[#This Row],[Acquisition Month]]="","",('1.G.Data'!C$14-Tabela8[[#This Row],[Acquisition Month]]+1))</f>
        <v/>
      </c>
      <c r="G21" s="168">
        <f>IF(Tabela8[[#This Row],[Acquisition Month]]=0,0,Amortizações!O222)</f>
        <v>0</v>
      </c>
      <c r="H21" s="168">
        <f>(Tabela8[[#This Row],[Base Value
(without VAT)*]]-Tabela8[[#This Row],[Eligible Cost
(Value to indicate in the appication) / without VAT]])*1.23</f>
        <v>0</v>
      </c>
      <c r="I21" s="496" t="s">
        <v>0</v>
      </c>
      <c r="J21" s="165"/>
      <c r="K21" s="169" t="str">
        <f>IF(Tabela8[[#This Row],[ EQUIPMENT DESIGNATION]]="","",IF(Tabela8[[#This Row],[Base Value
(without VAT)*]]="","Alert: Fill in Base Value (withhout VAT)",IF(Tabela8[[#This Row],[Institution**]]="","Alert: Fill In Institution",IF(AF21&lt;100%,"Alert: The % of equipment use per task is missing.",""))))</f>
        <v/>
      </c>
      <c r="L21" s="295"/>
      <c r="M21" s="224"/>
      <c r="N21" s="224"/>
      <c r="O21" s="224"/>
      <c r="P21" s="224"/>
      <c r="Q21" s="224"/>
      <c r="R21" s="224"/>
      <c r="S21" s="224"/>
      <c r="T21" s="224"/>
      <c r="U21" s="224"/>
      <c r="V21" s="224"/>
      <c r="W21" s="224"/>
      <c r="X21" s="224"/>
      <c r="Y21" s="224"/>
      <c r="Z21" s="295"/>
      <c r="AA21" s="295"/>
      <c r="AB21" s="295"/>
      <c r="AC21" s="295"/>
      <c r="AD21" s="295"/>
      <c r="AE21" s="295"/>
      <c r="AF21" s="225">
        <f>IF(Tabela8[[#This Row],[Base Value
(without VAT)*]]="",1,((SUM(L21:AE21))))</f>
        <v>1</v>
      </c>
      <c r="AG21" s="208">
        <f>+Tabela8[[#This Row],[Eligible Cost
(Value to indicate in the appication) / without VAT]]*AF21</f>
        <v>0</v>
      </c>
      <c r="AH21" s="208">
        <f>+Tabela8[[#This Row],[Eligible Cost
(Value to indicate in the appication) / without VAT]]-AG21</f>
        <v>0</v>
      </c>
      <c r="AI21" s="208">
        <f>+Tabela8[[#This Row],[Non-Eligible Cost
(5% OH) / Includes VAT at 23% rate]]</f>
        <v>0</v>
      </c>
      <c r="AJ21" s="293">
        <f t="shared" si="1"/>
        <v>0</v>
      </c>
      <c r="AK21" s="293">
        <f t="shared" si="14"/>
        <v>0</v>
      </c>
      <c r="AL21" s="293">
        <f t="shared" si="15"/>
        <v>0</v>
      </c>
      <c r="AM21" s="293">
        <f t="shared" si="16"/>
        <v>0</v>
      </c>
      <c r="AN21" s="293">
        <f t="shared" si="17"/>
        <v>0</v>
      </c>
      <c r="AO21" s="293">
        <f t="shared" si="18"/>
        <v>0</v>
      </c>
      <c r="AP21" s="293">
        <f t="shared" si="19"/>
        <v>0</v>
      </c>
      <c r="AQ21" s="293">
        <f t="shared" si="20"/>
        <v>0</v>
      </c>
      <c r="AR21" s="293">
        <f t="shared" si="21"/>
        <v>0</v>
      </c>
      <c r="AS21" s="293">
        <f t="shared" si="3"/>
        <v>0</v>
      </c>
      <c r="AT21" s="293">
        <f t="shared" si="4"/>
        <v>0</v>
      </c>
      <c r="AU21" s="293">
        <f t="shared" si="5"/>
        <v>0</v>
      </c>
      <c r="AV21" s="293">
        <f t="shared" si="6"/>
        <v>0</v>
      </c>
      <c r="AW21" s="293">
        <f t="shared" si="7"/>
        <v>0</v>
      </c>
      <c r="AX21" s="293">
        <f t="shared" si="8"/>
        <v>0</v>
      </c>
      <c r="AY21" s="293">
        <f t="shared" si="9"/>
        <v>0</v>
      </c>
      <c r="AZ21" s="293">
        <f t="shared" si="10"/>
        <v>0</v>
      </c>
      <c r="BA21" s="293">
        <f t="shared" si="11"/>
        <v>0</v>
      </c>
      <c r="BB21" s="293">
        <f t="shared" si="12"/>
        <v>0</v>
      </c>
      <c r="BC21" s="293">
        <f t="shared" si="13"/>
        <v>0</v>
      </c>
      <c r="BD21" s="205" t="str">
        <f>+Tabela8[[#This Row],[Alerts:]]</f>
        <v/>
      </c>
      <c r="BE21" s="205"/>
    </row>
    <row r="22" spans="1:57" ht="16.5" customHeight="1" x14ac:dyDescent="0.25">
      <c r="A22" s="164">
        <f t="shared" si="2"/>
        <v>20</v>
      </c>
      <c r="B22" s="165"/>
      <c r="C22" s="166"/>
      <c r="D22" s="167" t="str">
        <f>IF(C22="","",IF('5.Equipments'!$C22&lt;1000.01,1,""))</f>
        <v/>
      </c>
      <c r="E22" s="167" t="str">
        <f>IF(Tabela8[[#This Row],[Amortization Period 
(Years)]]="","",1)</f>
        <v/>
      </c>
      <c r="F22" s="167" t="str">
        <f>IF(Tabela8[[#This Row],[Acquisition Month]]="","",('1.G.Data'!C$14-Tabela8[[#This Row],[Acquisition Month]]+1))</f>
        <v/>
      </c>
      <c r="G22" s="168">
        <f>IF(Tabela8[[#This Row],[Acquisition Month]]=0,0,Amortizações!O234)</f>
        <v>0</v>
      </c>
      <c r="H22" s="168">
        <f>(Tabela8[[#This Row],[Base Value
(without VAT)*]]-Tabela8[[#This Row],[Eligible Cost
(Value to indicate in the appication) / without VAT]])*1.23</f>
        <v>0</v>
      </c>
      <c r="I22" s="496" t="s">
        <v>0</v>
      </c>
      <c r="J22" s="165"/>
      <c r="K22" s="169" t="str">
        <f>IF(Tabela8[[#This Row],[ EQUIPMENT DESIGNATION]]="","",IF(Tabela8[[#This Row],[Base Value
(without VAT)*]]="","Alert: Fill in Base Value (withhout VAT)",IF(Tabela8[[#This Row],[Institution**]]="","Alert: Fill In Institution",IF(AF22&lt;100%,"Alert: The % of equipment use per task is missing.",""))))</f>
        <v/>
      </c>
      <c r="L22" s="295"/>
      <c r="M22" s="224"/>
      <c r="N22" s="224"/>
      <c r="O22" s="224"/>
      <c r="P22" s="224"/>
      <c r="Q22" s="224"/>
      <c r="R22" s="224"/>
      <c r="S22" s="224"/>
      <c r="T22" s="224"/>
      <c r="U22" s="224"/>
      <c r="V22" s="224"/>
      <c r="W22" s="224"/>
      <c r="X22" s="224"/>
      <c r="Y22" s="224"/>
      <c r="Z22" s="295"/>
      <c r="AA22" s="295"/>
      <c r="AB22" s="295"/>
      <c r="AC22" s="295"/>
      <c r="AD22" s="295"/>
      <c r="AE22" s="295"/>
      <c r="AF22" s="225">
        <f>IF(Tabela8[[#This Row],[Base Value
(without VAT)*]]="",1,((SUM(L22:AE22))))</f>
        <v>1</v>
      </c>
      <c r="AG22" s="208">
        <f>+Tabela8[[#This Row],[Eligible Cost
(Value to indicate in the appication) / without VAT]]*AF22</f>
        <v>0</v>
      </c>
      <c r="AH22" s="208">
        <f>+Tabela8[[#This Row],[Eligible Cost
(Value to indicate in the appication) / without VAT]]-AG22</f>
        <v>0</v>
      </c>
      <c r="AI22" s="208">
        <f>+Tabela8[[#This Row],[Non-Eligible Cost
(5% OH) / Includes VAT at 23% rate]]</f>
        <v>0</v>
      </c>
      <c r="AJ22" s="293">
        <f t="shared" si="1"/>
        <v>0</v>
      </c>
      <c r="AK22" s="293">
        <f t="shared" si="14"/>
        <v>0</v>
      </c>
      <c r="AL22" s="293">
        <f t="shared" si="15"/>
        <v>0</v>
      </c>
      <c r="AM22" s="293">
        <f t="shared" si="16"/>
        <v>0</v>
      </c>
      <c r="AN22" s="293">
        <f t="shared" si="17"/>
        <v>0</v>
      </c>
      <c r="AO22" s="293">
        <f t="shared" si="18"/>
        <v>0</v>
      </c>
      <c r="AP22" s="293">
        <f t="shared" si="19"/>
        <v>0</v>
      </c>
      <c r="AQ22" s="293">
        <f t="shared" si="20"/>
        <v>0</v>
      </c>
      <c r="AR22" s="293">
        <f t="shared" si="21"/>
        <v>0</v>
      </c>
      <c r="AS22" s="293">
        <f t="shared" si="3"/>
        <v>0</v>
      </c>
      <c r="AT22" s="293">
        <f t="shared" si="4"/>
        <v>0</v>
      </c>
      <c r="AU22" s="293">
        <f t="shared" si="5"/>
        <v>0</v>
      </c>
      <c r="AV22" s="293">
        <f t="shared" si="6"/>
        <v>0</v>
      </c>
      <c r="AW22" s="293">
        <f t="shared" si="7"/>
        <v>0</v>
      </c>
      <c r="AX22" s="293">
        <f t="shared" si="8"/>
        <v>0</v>
      </c>
      <c r="AY22" s="293">
        <f t="shared" si="9"/>
        <v>0</v>
      </c>
      <c r="AZ22" s="293">
        <f t="shared" si="10"/>
        <v>0</v>
      </c>
      <c r="BA22" s="293">
        <f t="shared" si="11"/>
        <v>0</v>
      </c>
      <c r="BB22" s="293">
        <f t="shared" si="12"/>
        <v>0</v>
      </c>
      <c r="BC22" s="293">
        <f t="shared" si="13"/>
        <v>0</v>
      </c>
      <c r="BD22" s="206" t="str">
        <f>+Tabela8[[#This Row],[Alerts:]]</f>
        <v/>
      </c>
      <c r="BE22" s="206"/>
    </row>
    <row r="23" spans="1:57" ht="16.5" customHeight="1" x14ac:dyDescent="0.25">
      <c r="A23" s="507" t="s">
        <v>45</v>
      </c>
      <c r="C23" s="170">
        <f>SUBTOTAL(109,Tabela8[Base Value
(without VAT)*])</f>
        <v>0</v>
      </c>
      <c r="D23" s="507"/>
      <c r="E23" s="507"/>
      <c r="F23" s="507"/>
      <c r="G23" s="171">
        <f>SUBTOTAL(109,Tabela8[Eligible Cost
(Value to indicate in the appication) / without VAT])</f>
        <v>0</v>
      </c>
      <c r="H23" s="172">
        <f>SUBTOTAL(109,Tabela8[Non-Eligible Cost
(5% OH) / Includes VAT at 23% rate])</f>
        <v>0</v>
      </c>
      <c r="I23" s="507"/>
      <c r="L23" s="225"/>
      <c r="M23" s="226"/>
      <c r="N23" s="226"/>
      <c r="O23" s="226"/>
      <c r="P23" s="226"/>
      <c r="Q23" s="226"/>
      <c r="R23" s="226"/>
      <c r="S23" s="226"/>
      <c r="T23" s="226"/>
      <c r="U23" s="226"/>
      <c r="V23" s="226"/>
      <c r="W23" s="226"/>
      <c r="X23" s="226"/>
      <c r="Y23" s="226"/>
      <c r="Z23" s="227"/>
      <c r="AA23" s="227"/>
      <c r="AB23" s="227"/>
      <c r="AC23" s="227"/>
      <c r="AD23" s="227"/>
      <c r="AE23" s="227"/>
      <c r="AF23" s="227"/>
      <c r="AG23" s="209">
        <f>SUM(AG3:AG22)</f>
        <v>0</v>
      </c>
      <c r="AH23" s="209">
        <f t="shared" ref="AH23:AI23" si="22">SUM(AH3:AH22)</f>
        <v>0</v>
      </c>
      <c r="AI23" s="209">
        <f t="shared" si="22"/>
        <v>0</v>
      </c>
      <c r="AJ23" s="185">
        <f>SUM(AJ3:AJ22)</f>
        <v>0</v>
      </c>
      <c r="AK23" s="185">
        <f t="shared" ref="AK23:BC23" si="23">SUM(AK3:AK22)</f>
        <v>0</v>
      </c>
      <c r="AL23" s="185">
        <f t="shared" si="23"/>
        <v>0</v>
      </c>
      <c r="AM23" s="185">
        <f t="shared" si="23"/>
        <v>0</v>
      </c>
      <c r="AN23" s="185">
        <f t="shared" si="23"/>
        <v>0</v>
      </c>
      <c r="AO23" s="185">
        <f t="shared" si="23"/>
        <v>0</v>
      </c>
      <c r="AP23" s="185">
        <f t="shared" si="23"/>
        <v>0</v>
      </c>
      <c r="AQ23" s="185">
        <f t="shared" si="23"/>
        <v>0</v>
      </c>
      <c r="AR23" s="185">
        <f t="shared" si="23"/>
        <v>0</v>
      </c>
      <c r="AS23" s="185">
        <f t="shared" si="23"/>
        <v>0</v>
      </c>
      <c r="AT23" s="185">
        <f t="shared" si="23"/>
        <v>0</v>
      </c>
      <c r="AU23" s="185">
        <f t="shared" si="23"/>
        <v>0</v>
      </c>
      <c r="AV23" s="185">
        <f t="shared" si="23"/>
        <v>0</v>
      </c>
      <c r="AW23" s="185">
        <f t="shared" si="23"/>
        <v>0</v>
      </c>
      <c r="AX23" s="185">
        <f t="shared" si="23"/>
        <v>0</v>
      </c>
      <c r="AY23" s="185">
        <f t="shared" si="23"/>
        <v>0</v>
      </c>
      <c r="AZ23" s="185">
        <f t="shared" si="23"/>
        <v>0</v>
      </c>
      <c r="BA23" s="185">
        <f t="shared" si="23"/>
        <v>0</v>
      </c>
      <c r="BB23" s="185">
        <f t="shared" si="23"/>
        <v>0</v>
      </c>
      <c r="BC23" s="185">
        <f t="shared" si="23"/>
        <v>0</v>
      </c>
    </row>
    <row r="24" spans="1:57" ht="7.35" customHeight="1" thickBot="1" x14ac:dyDescent="0.3">
      <c r="L24" s="110"/>
      <c r="M24" s="110"/>
      <c r="N24" s="110"/>
      <c r="O24" s="110"/>
      <c r="P24" s="110"/>
      <c r="Q24" s="110"/>
      <c r="R24" s="110"/>
      <c r="S24" s="110"/>
      <c r="T24" s="110"/>
      <c r="U24" s="110"/>
      <c r="V24" s="110"/>
      <c r="W24" s="110"/>
      <c r="X24" s="110"/>
      <c r="Y24" s="110"/>
    </row>
    <row r="25" spans="1:57" s="174" customFormat="1" ht="18" customHeight="1" thickTop="1" thickBot="1" x14ac:dyDescent="0.3">
      <c r="A25" s="703" t="s">
        <v>868</v>
      </c>
      <c r="B25" s="703"/>
      <c r="C25" s="703"/>
      <c r="D25" s="703"/>
      <c r="E25" s="169"/>
      <c r="F25" s="169"/>
      <c r="G25" s="706" t="s">
        <v>707</v>
      </c>
      <c r="H25" s="707"/>
      <c r="I25" s="377" t="e">
        <f ca="1">+'6.Other Exp. Categories'!K17</f>
        <v>#N/A</v>
      </c>
      <c r="J25" s="169"/>
      <c r="K25" s="169"/>
      <c r="L25" s="173"/>
      <c r="M25" s="173"/>
      <c r="N25" s="173"/>
      <c r="O25" s="173"/>
      <c r="P25" s="173"/>
      <c r="Q25" s="173"/>
      <c r="R25" s="173"/>
      <c r="S25" s="173"/>
      <c r="T25" s="173"/>
      <c r="U25" s="173"/>
      <c r="V25" s="173"/>
      <c r="W25" s="173"/>
      <c r="X25" s="173"/>
      <c r="Y25" s="173"/>
    </row>
    <row r="26" spans="1:57" ht="36.75" customHeight="1" thickTop="1" thickBot="1" x14ac:dyDescent="0.3">
      <c r="A26" s="175" t="s">
        <v>342</v>
      </c>
      <c r="B26" s="175" t="s">
        <v>343</v>
      </c>
      <c r="C26" s="176" t="s">
        <v>344</v>
      </c>
      <c r="D26" s="175" t="s">
        <v>345</v>
      </c>
      <c r="E26" s="174"/>
      <c r="F26" s="174"/>
      <c r="G26" s="708" t="e">
        <f ca="1">+'6.Other Exp. Categories'!L17</f>
        <v>#N/A</v>
      </c>
      <c r="H26" s="709"/>
      <c r="I26" s="710"/>
      <c r="J26" s="177"/>
      <c r="L26" s="110"/>
      <c r="M26" s="110"/>
      <c r="N26" s="110"/>
      <c r="O26" s="110"/>
      <c r="P26" s="110"/>
      <c r="Q26" s="110"/>
      <c r="R26" s="110"/>
      <c r="S26" s="110"/>
      <c r="T26" s="110"/>
      <c r="U26" s="110"/>
      <c r="V26" s="110"/>
      <c r="W26" s="110"/>
      <c r="X26" s="110"/>
      <c r="Y26" s="110"/>
    </row>
    <row r="27" spans="1:57" ht="16.5" thickTop="1" thickBot="1" x14ac:dyDescent="0.3">
      <c r="A27" s="164" t="s">
        <v>41</v>
      </c>
      <c r="B27" s="178" t="s">
        <v>346</v>
      </c>
      <c r="C27" s="164">
        <v>5</v>
      </c>
      <c r="D27" s="178"/>
      <c r="G27" s="708"/>
      <c r="H27" s="709"/>
      <c r="I27" s="710"/>
      <c r="J27" s="700"/>
      <c r="L27" s="110"/>
      <c r="M27" s="110"/>
      <c r="N27" s="110"/>
      <c r="O27" s="110"/>
      <c r="P27" s="110"/>
      <c r="Q27" s="110"/>
      <c r="R27" s="110"/>
      <c r="S27" s="110"/>
      <c r="T27" s="110"/>
      <c r="U27" s="110"/>
      <c r="V27" s="110"/>
      <c r="W27" s="110"/>
      <c r="X27" s="110"/>
      <c r="Y27" s="110"/>
    </row>
    <row r="28" spans="1:57" ht="15.75" thickTop="1" x14ac:dyDescent="0.25">
      <c r="A28" s="164" t="s">
        <v>41</v>
      </c>
      <c r="B28" s="178" t="s">
        <v>347</v>
      </c>
      <c r="C28" s="164">
        <v>5</v>
      </c>
      <c r="D28" s="178"/>
      <c r="J28" s="700"/>
      <c r="L28" s="110"/>
      <c r="M28" s="110"/>
      <c r="N28" s="110"/>
      <c r="O28" s="110"/>
      <c r="P28" s="110"/>
      <c r="Q28" s="110"/>
      <c r="R28" s="110"/>
      <c r="S28" s="110"/>
      <c r="T28" s="110"/>
      <c r="U28" s="110"/>
      <c r="V28" s="110"/>
      <c r="W28" s="110"/>
      <c r="X28" s="110"/>
      <c r="Y28" s="110"/>
    </row>
    <row r="29" spans="1:57" x14ac:dyDescent="0.25">
      <c r="A29" s="164" t="s">
        <v>41</v>
      </c>
      <c r="B29" s="178" t="s">
        <v>348</v>
      </c>
      <c r="C29" s="164">
        <v>7</v>
      </c>
      <c r="D29" s="178"/>
      <c r="G29" s="230" t="s">
        <v>340</v>
      </c>
      <c r="H29" s="230"/>
      <c r="I29" s="230"/>
      <c r="J29" s="700"/>
      <c r="L29" s="110"/>
      <c r="M29" s="110"/>
      <c r="N29" s="110"/>
      <c r="O29" s="110"/>
      <c r="P29" s="110"/>
      <c r="Q29" s="110"/>
      <c r="R29" s="110"/>
      <c r="S29" s="110"/>
      <c r="T29" s="110"/>
      <c r="U29" s="110"/>
      <c r="V29" s="110"/>
      <c r="W29" s="110"/>
      <c r="X29" s="110"/>
      <c r="Y29" s="110"/>
    </row>
    <row r="30" spans="1:57" ht="18" customHeight="1" x14ac:dyDescent="0.25">
      <c r="A30" s="164" t="s">
        <v>41</v>
      </c>
      <c r="B30" s="178" t="s">
        <v>349</v>
      </c>
      <c r="C30" s="164">
        <v>5</v>
      </c>
      <c r="D30" s="178"/>
      <c r="G30" s="699"/>
      <c r="H30" s="699"/>
      <c r="I30" s="699"/>
      <c r="J30" s="700"/>
      <c r="L30" s="110"/>
      <c r="M30" s="110"/>
      <c r="N30" s="110"/>
      <c r="O30" s="110"/>
      <c r="P30" s="110"/>
      <c r="Q30" s="110"/>
      <c r="R30" s="110"/>
      <c r="S30" s="110"/>
      <c r="T30" s="110"/>
      <c r="U30" s="110"/>
      <c r="V30" s="110"/>
      <c r="W30" s="110"/>
      <c r="X30" s="110"/>
      <c r="Y30" s="110"/>
    </row>
    <row r="31" spans="1:57" ht="15" customHeight="1" x14ac:dyDescent="0.25">
      <c r="A31" s="164" t="s">
        <v>41</v>
      </c>
      <c r="B31" s="178" t="s">
        <v>350</v>
      </c>
      <c r="C31" s="164">
        <v>4</v>
      </c>
      <c r="D31" s="178"/>
      <c r="G31" s="699"/>
      <c r="H31" s="699"/>
      <c r="I31" s="699"/>
      <c r="J31" s="700"/>
      <c r="L31" s="110"/>
      <c r="M31" s="110"/>
      <c r="N31" s="110"/>
      <c r="O31" s="110"/>
      <c r="P31" s="110"/>
      <c r="Q31" s="110"/>
      <c r="R31" s="110"/>
      <c r="S31" s="110"/>
      <c r="T31" s="110"/>
      <c r="U31" s="110"/>
      <c r="V31" s="110"/>
      <c r="W31" s="110"/>
      <c r="X31" s="110"/>
      <c r="Y31" s="110"/>
    </row>
    <row r="32" spans="1:57" x14ac:dyDescent="0.25">
      <c r="A32" s="164" t="s">
        <v>41</v>
      </c>
      <c r="B32" s="178" t="s">
        <v>351</v>
      </c>
      <c r="C32" s="164">
        <v>8</v>
      </c>
      <c r="D32" s="178"/>
      <c r="G32" s="699"/>
      <c r="H32" s="699"/>
      <c r="I32" s="699"/>
      <c r="J32" s="700"/>
      <c r="L32" s="110"/>
      <c r="M32" s="110"/>
      <c r="N32" s="110"/>
      <c r="O32" s="110"/>
      <c r="P32" s="110"/>
      <c r="Q32" s="110"/>
      <c r="R32" s="110"/>
      <c r="S32" s="110"/>
      <c r="T32" s="110"/>
      <c r="U32" s="110"/>
      <c r="V32" s="110"/>
      <c r="W32" s="110"/>
      <c r="X32" s="110"/>
      <c r="Y32" s="110"/>
    </row>
    <row r="33" spans="1:25" ht="15" customHeight="1" x14ac:dyDescent="0.25">
      <c r="A33" s="164" t="s">
        <v>41</v>
      </c>
      <c r="B33" s="178" t="s">
        <v>352</v>
      </c>
      <c r="C33" s="164">
        <v>7</v>
      </c>
      <c r="D33" s="178"/>
      <c r="G33" s="699"/>
      <c r="H33" s="699"/>
      <c r="I33" s="699"/>
      <c r="J33" s="700"/>
      <c r="L33" s="110"/>
      <c r="M33" s="110"/>
      <c r="N33" s="110"/>
      <c r="O33" s="110"/>
      <c r="P33" s="110"/>
      <c r="Q33" s="110"/>
      <c r="R33" s="110"/>
      <c r="S33" s="110"/>
      <c r="T33" s="110"/>
      <c r="U33" s="110"/>
      <c r="V33" s="110"/>
      <c r="W33" s="110"/>
      <c r="X33" s="110"/>
      <c r="Y33" s="110"/>
    </row>
    <row r="34" spans="1:25" x14ac:dyDescent="0.25">
      <c r="A34" s="164" t="s">
        <v>41</v>
      </c>
      <c r="B34" s="178" t="s">
        <v>353</v>
      </c>
      <c r="C34" s="164">
        <v>8</v>
      </c>
      <c r="D34" s="178"/>
      <c r="G34" s="699"/>
      <c r="H34" s="699"/>
      <c r="I34" s="699"/>
      <c r="J34" s="700"/>
      <c r="L34" s="110"/>
      <c r="M34" s="110"/>
      <c r="N34" s="110"/>
      <c r="O34" s="110"/>
      <c r="P34" s="110"/>
      <c r="Q34" s="110"/>
      <c r="R34" s="110"/>
      <c r="S34" s="110"/>
      <c r="T34" s="110"/>
      <c r="U34" s="110"/>
      <c r="V34" s="110"/>
      <c r="W34" s="110"/>
      <c r="X34" s="110"/>
      <c r="Y34" s="110"/>
    </row>
    <row r="35" spans="1:25" ht="15" customHeight="1" x14ac:dyDescent="0.25">
      <c r="A35" s="164" t="s">
        <v>41</v>
      </c>
      <c r="B35" s="178" t="s">
        <v>354</v>
      </c>
      <c r="C35" s="164">
        <v>5</v>
      </c>
      <c r="D35" s="178"/>
      <c r="G35" s="699"/>
      <c r="H35" s="699"/>
      <c r="I35" s="699"/>
      <c r="L35" s="110"/>
      <c r="M35" s="110"/>
      <c r="N35" s="110"/>
      <c r="O35" s="110"/>
      <c r="P35" s="110"/>
      <c r="Q35" s="110"/>
      <c r="R35" s="110"/>
      <c r="S35" s="110"/>
      <c r="T35" s="110"/>
      <c r="U35" s="110"/>
      <c r="V35" s="110"/>
      <c r="W35" s="110"/>
      <c r="X35" s="110"/>
      <c r="Y35" s="110"/>
    </row>
    <row r="36" spans="1:25" x14ac:dyDescent="0.25">
      <c r="A36" s="164" t="s">
        <v>41</v>
      </c>
      <c r="B36" s="178" t="s">
        <v>355</v>
      </c>
      <c r="C36" s="164">
        <v>8</v>
      </c>
      <c r="D36" s="178"/>
      <c r="G36" s="699"/>
      <c r="H36" s="699"/>
      <c r="I36" s="699"/>
      <c r="L36" s="110"/>
      <c r="M36" s="110"/>
      <c r="N36" s="110"/>
      <c r="O36" s="110"/>
      <c r="P36" s="110"/>
      <c r="Q36" s="110"/>
      <c r="R36" s="110"/>
      <c r="S36" s="110"/>
      <c r="T36" s="110"/>
      <c r="U36" s="110"/>
      <c r="V36" s="110"/>
      <c r="W36" s="110"/>
      <c r="X36" s="110"/>
      <c r="Y36" s="110"/>
    </row>
    <row r="37" spans="1:25" ht="15" customHeight="1" x14ac:dyDescent="0.25">
      <c r="A37" s="164" t="s">
        <v>41</v>
      </c>
      <c r="B37" s="178" t="s">
        <v>356</v>
      </c>
      <c r="C37" s="164">
        <v>4</v>
      </c>
      <c r="D37" s="178"/>
      <c r="G37" s="699"/>
      <c r="H37" s="699"/>
      <c r="I37" s="699"/>
      <c r="L37" s="110"/>
      <c r="M37" s="110"/>
      <c r="N37" s="110"/>
      <c r="O37" s="110"/>
      <c r="P37" s="110"/>
      <c r="Q37" s="110"/>
      <c r="R37" s="110"/>
      <c r="S37" s="110"/>
      <c r="T37" s="110"/>
      <c r="U37" s="110"/>
      <c r="V37" s="110"/>
      <c r="W37" s="110"/>
      <c r="X37" s="110"/>
      <c r="Y37" s="110"/>
    </row>
    <row r="38" spans="1:25" x14ac:dyDescent="0.25">
      <c r="A38" s="164" t="s">
        <v>41</v>
      </c>
      <c r="B38" s="178" t="s">
        <v>357</v>
      </c>
      <c r="C38" s="164">
        <v>8</v>
      </c>
      <c r="D38" s="178"/>
      <c r="G38" s="699"/>
      <c r="H38" s="699"/>
      <c r="I38" s="699"/>
      <c r="L38" s="110"/>
      <c r="M38" s="110"/>
      <c r="N38" s="110"/>
      <c r="O38" s="110"/>
      <c r="P38" s="110"/>
      <c r="Q38" s="110"/>
      <c r="R38" s="110"/>
      <c r="S38" s="110"/>
      <c r="T38" s="110"/>
      <c r="U38" s="110"/>
      <c r="V38" s="110"/>
      <c r="W38" s="110"/>
      <c r="X38" s="110"/>
      <c r="Y38" s="110"/>
    </row>
    <row r="39" spans="1:25" x14ac:dyDescent="0.25">
      <c r="A39" s="164" t="s">
        <v>41</v>
      </c>
      <c r="B39" s="178" t="s">
        <v>358</v>
      </c>
      <c r="C39" s="164">
        <v>4</v>
      </c>
      <c r="D39" s="178"/>
      <c r="G39" s="699"/>
      <c r="H39" s="699"/>
      <c r="I39" s="699"/>
      <c r="L39" s="110"/>
      <c r="M39" s="110"/>
      <c r="N39" s="110"/>
      <c r="O39" s="110"/>
      <c r="P39" s="110"/>
      <c r="Q39" s="110"/>
      <c r="R39" s="110"/>
      <c r="S39" s="110"/>
      <c r="T39" s="110"/>
      <c r="U39" s="110"/>
      <c r="V39" s="110"/>
      <c r="W39" s="110"/>
      <c r="X39" s="110"/>
      <c r="Y39" s="110"/>
    </row>
    <row r="40" spans="1:25" x14ac:dyDescent="0.25">
      <c r="A40" s="164" t="s">
        <v>41</v>
      </c>
      <c r="B40" s="178" t="s">
        <v>359</v>
      </c>
      <c r="C40" s="164">
        <v>5</v>
      </c>
      <c r="D40" s="178"/>
      <c r="L40" s="110"/>
      <c r="M40" s="110"/>
      <c r="N40" s="110"/>
      <c r="O40" s="110"/>
      <c r="P40" s="110"/>
      <c r="Q40" s="110"/>
      <c r="R40" s="110"/>
      <c r="S40" s="110"/>
      <c r="T40" s="110"/>
      <c r="U40" s="110"/>
      <c r="V40" s="110"/>
      <c r="W40" s="110"/>
      <c r="X40" s="110"/>
      <c r="Y40" s="110"/>
    </row>
    <row r="41" spans="1:25" x14ac:dyDescent="0.25">
      <c r="A41" s="164" t="s">
        <v>41</v>
      </c>
      <c r="B41" s="178" t="s">
        <v>360</v>
      </c>
      <c r="C41" s="164">
        <v>7</v>
      </c>
      <c r="D41" s="178"/>
      <c r="L41" s="110"/>
      <c r="M41" s="110"/>
      <c r="N41" s="110"/>
      <c r="O41" s="110"/>
      <c r="P41" s="110"/>
      <c r="Q41" s="110"/>
      <c r="R41" s="110"/>
      <c r="S41" s="110"/>
      <c r="T41" s="110"/>
      <c r="U41" s="110"/>
      <c r="V41" s="110"/>
      <c r="W41" s="110"/>
      <c r="X41" s="110"/>
      <c r="Y41" s="110"/>
    </row>
    <row r="42" spans="1:25" x14ac:dyDescent="0.25">
      <c r="A42" s="164" t="s">
        <v>41</v>
      </c>
      <c r="B42" s="178" t="s">
        <v>361</v>
      </c>
      <c r="C42" s="164">
        <v>5</v>
      </c>
      <c r="D42" s="178"/>
      <c r="L42" s="110"/>
      <c r="M42" s="110"/>
      <c r="N42" s="110"/>
      <c r="O42" s="110"/>
      <c r="P42" s="110"/>
      <c r="Q42" s="110"/>
      <c r="R42" s="110"/>
      <c r="S42" s="110"/>
      <c r="T42" s="110"/>
      <c r="U42" s="110"/>
      <c r="V42" s="110"/>
      <c r="W42" s="110"/>
      <c r="X42" s="110"/>
      <c r="Y42" s="110"/>
    </row>
    <row r="43" spans="1:25" x14ac:dyDescent="0.25">
      <c r="A43" s="164" t="s">
        <v>41</v>
      </c>
      <c r="B43" s="178" t="s">
        <v>362</v>
      </c>
      <c r="C43" s="164">
        <v>5</v>
      </c>
      <c r="D43" s="178"/>
      <c r="L43" s="110"/>
      <c r="M43" s="110"/>
      <c r="N43" s="110"/>
      <c r="O43" s="110"/>
      <c r="P43" s="110"/>
      <c r="Q43" s="110"/>
      <c r="R43" s="110"/>
      <c r="S43" s="110"/>
      <c r="T43" s="110"/>
      <c r="U43" s="110"/>
      <c r="V43" s="110"/>
      <c r="W43" s="110"/>
      <c r="X43" s="110"/>
      <c r="Y43" s="110"/>
    </row>
    <row r="44" spans="1:25" x14ac:dyDescent="0.25">
      <c r="A44" s="164" t="s">
        <v>41</v>
      </c>
      <c r="B44" s="178" t="s">
        <v>363</v>
      </c>
      <c r="C44" s="164">
        <v>8</v>
      </c>
      <c r="D44" s="178"/>
      <c r="L44" s="110"/>
      <c r="M44" s="110"/>
      <c r="N44" s="110"/>
      <c r="O44" s="110"/>
      <c r="P44" s="110"/>
      <c r="Q44" s="110"/>
      <c r="R44" s="110"/>
      <c r="S44" s="110"/>
      <c r="T44" s="110"/>
      <c r="U44" s="110"/>
      <c r="V44" s="110"/>
      <c r="W44" s="110"/>
      <c r="X44" s="110"/>
      <c r="Y44" s="110"/>
    </row>
    <row r="45" spans="1:25" x14ac:dyDescent="0.25">
      <c r="A45" s="164" t="s">
        <v>41</v>
      </c>
      <c r="B45" s="178" t="s">
        <v>364</v>
      </c>
      <c r="C45" s="164">
        <v>7</v>
      </c>
      <c r="D45" s="178"/>
      <c r="L45" s="110"/>
      <c r="M45" s="110"/>
      <c r="N45" s="110"/>
      <c r="O45" s="110"/>
      <c r="P45" s="110"/>
      <c r="Q45" s="110"/>
      <c r="R45" s="110"/>
      <c r="S45" s="110"/>
      <c r="T45" s="110"/>
      <c r="U45" s="110"/>
      <c r="V45" s="110"/>
      <c r="W45" s="110"/>
      <c r="X45" s="110"/>
      <c r="Y45" s="110"/>
    </row>
    <row r="46" spans="1:25" x14ac:dyDescent="0.25">
      <c r="A46" s="164" t="s">
        <v>41</v>
      </c>
      <c r="B46" s="178" t="s">
        <v>365</v>
      </c>
      <c r="C46" s="164">
        <v>7</v>
      </c>
      <c r="D46" s="178"/>
      <c r="L46" s="110"/>
      <c r="M46" s="110"/>
      <c r="N46" s="110"/>
      <c r="O46" s="110"/>
      <c r="P46" s="110"/>
      <c r="Q46" s="110"/>
      <c r="R46" s="110"/>
      <c r="S46" s="110"/>
      <c r="T46" s="110"/>
      <c r="U46" s="110"/>
      <c r="V46" s="110"/>
      <c r="W46" s="110"/>
      <c r="X46" s="110"/>
      <c r="Y46" s="110"/>
    </row>
    <row r="47" spans="1:25" x14ac:dyDescent="0.25">
      <c r="A47" s="164" t="s">
        <v>41</v>
      </c>
      <c r="B47" s="178" t="s">
        <v>366</v>
      </c>
      <c r="C47" s="164">
        <v>5</v>
      </c>
      <c r="D47" s="178"/>
      <c r="L47" s="110"/>
      <c r="M47" s="110"/>
      <c r="N47" s="110"/>
      <c r="O47" s="110"/>
      <c r="P47" s="110"/>
      <c r="Q47" s="110"/>
      <c r="R47" s="110"/>
      <c r="S47" s="110"/>
      <c r="T47" s="110"/>
      <c r="U47" s="110"/>
      <c r="V47" s="110"/>
      <c r="W47" s="110"/>
      <c r="X47" s="110"/>
      <c r="Y47" s="110"/>
    </row>
    <row r="48" spans="1:25" x14ac:dyDescent="0.25">
      <c r="A48" s="164" t="s">
        <v>41</v>
      </c>
      <c r="B48" s="178" t="s">
        <v>367</v>
      </c>
      <c r="C48" s="164">
        <v>4</v>
      </c>
      <c r="D48" s="178"/>
      <c r="L48" s="110"/>
      <c r="M48" s="110"/>
      <c r="N48" s="110"/>
      <c r="O48" s="110"/>
      <c r="P48" s="110"/>
      <c r="Q48" s="110"/>
      <c r="R48" s="110"/>
      <c r="S48" s="110"/>
      <c r="T48" s="110"/>
      <c r="U48" s="110"/>
      <c r="V48" s="110"/>
      <c r="W48" s="110"/>
      <c r="X48" s="110"/>
      <c r="Y48" s="110"/>
    </row>
    <row r="49" spans="1:25" x14ac:dyDescent="0.25">
      <c r="A49" s="164" t="s">
        <v>41</v>
      </c>
      <c r="B49" s="178" t="s">
        <v>368</v>
      </c>
      <c r="C49" s="164">
        <v>5</v>
      </c>
      <c r="D49" s="178"/>
      <c r="L49" s="110"/>
      <c r="M49" s="110"/>
      <c r="N49" s="110"/>
      <c r="O49" s="110"/>
      <c r="P49" s="110"/>
      <c r="Q49" s="110"/>
      <c r="R49" s="110"/>
      <c r="S49" s="110"/>
      <c r="T49" s="110"/>
      <c r="U49" s="110"/>
      <c r="V49" s="110"/>
      <c r="W49" s="110"/>
      <c r="X49" s="110"/>
      <c r="Y49" s="110"/>
    </row>
    <row r="50" spans="1:25" x14ac:dyDescent="0.25">
      <c r="A50" s="164" t="s">
        <v>41</v>
      </c>
      <c r="B50" s="178" t="s">
        <v>369</v>
      </c>
      <c r="C50" s="164">
        <v>4</v>
      </c>
      <c r="D50" s="178"/>
      <c r="L50" s="110"/>
      <c r="M50" s="110"/>
      <c r="N50" s="110"/>
      <c r="O50" s="110"/>
      <c r="P50" s="110"/>
      <c r="Q50" s="110"/>
      <c r="R50" s="110"/>
      <c r="S50" s="110"/>
      <c r="T50" s="110"/>
      <c r="U50" s="110"/>
      <c r="V50" s="110"/>
      <c r="W50" s="110"/>
      <c r="X50" s="110"/>
      <c r="Y50" s="110"/>
    </row>
    <row r="51" spans="1:25" x14ac:dyDescent="0.25">
      <c r="A51" s="164" t="s">
        <v>41</v>
      </c>
      <c r="B51" s="178" t="s">
        <v>370</v>
      </c>
      <c r="C51" s="164">
        <v>3</v>
      </c>
      <c r="D51" s="178"/>
      <c r="L51" s="110"/>
      <c r="M51" s="110"/>
      <c r="N51" s="110"/>
      <c r="O51" s="110"/>
      <c r="P51" s="110"/>
      <c r="Q51" s="110"/>
      <c r="R51" s="110"/>
      <c r="S51" s="110"/>
      <c r="T51" s="110"/>
      <c r="U51" s="110"/>
      <c r="V51" s="110"/>
      <c r="W51" s="110"/>
      <c r="X51" s="110"/>
      <c r="Y51" s="110"/>
    </row>
    <row r="52" spans="1:25" x14ac:dyDescent="0.25">
      <c r="A52" s="164" t="s">
        <v>41</v>
      </c>
      <c r="B52" s="178" t="s">
        <v>371</v>
      </c>
      <c r="C52" s="164">
        <v>7</v>
      </c>
      <c r="D52" s="178"/>
      <c r="L52" s="110"/>
      <c r="M52" s="110"/>
      <c r="N52" s="110"/>
      <c r="O52" s="110"/>
      <c r="P52" s="110"/>
      <c r="Q52" s="110"/>
      <c r="R52" s="110"/>
      <c r="S52" s="110"/>
      <c r="T52" s="110"/>
      <c r="U52" s="110"/>
      <c r="V52" s="110"/>
      <c r="W52" s="110"/>
      <c r="X52" s="110"/>
      <c r="Y52" s="110"/>
    </row>
    <row r="53" spans="1:25" x14ac:dyDescent="0.25">
      <c r="A53" s="164" t="s">
        <v>41</v>
      </c>
      <c r="B53" s="178" t="s">
        <v>372</v>
      </c>
      <c r="C53" s="164">
        <v>3</v>
      </c>
      <c r="D53" s="178"/>
      <c r="L53" s="110"/>
      <c r="M53" s="110"/>
      <c r="N53" s="110"/>
      <c r="O53" s="110"/>
      <c r="P53" s="110"/>
      <c r="Q53" s="110"/>
      <c r="R53" s="110"/>
      <c r="S53" s="110"/>
      <c r="T53" s="110"/>
      <c r="U53" s="110"/>
      <c r="V53" s="110"/>
      <c r="W53" s="110"/>
      <c r="X53" s="110"/>
      <c r="Y53" s="110"/>
    </row>
    <row r="54" spans="1:25" x14ac:dyDescent="0.25">
      <c r="A54" s="164" t="s">
        <v>41</v>
      </c>
      <c r="B54" s="178" t="s">
        <v>373</v>
      </c>
      <c r="C54" s="164">
        <v>5</v>
      </c>
      <c r="D54" s="178"/>
      <c r="L54" s="110"/>
      <c r="M54" s="110"/>
      <c r="N54" s="110"/>
      <c r="O54" s="110"/>
      <c r="P54" s="110"/>
      <c r="Q54" s="110"/>
      <c r="R54" s="110"/>
      <c r="S54" s="110"/>
      <c r="T54" s="110"/>
      <c r="U54" s="110"/>
      <c r="V54" s="110"/>
      <c r="W54" s="110"/>
      <c r="X54" s="110"/>
      <c r="Y54" s="110"/>
    </row>
    <row r="55" spans="1:25" x14ac:dyDescent="0.25">
      <c r="A55" s="164" t="s">
        <v>41</v>
      </c>
      <c r="B55" s="178" t="s">
        <v>374</v>
      </c>
      <c r="C55" s="164">
        <v>5</v>
      </c>
      <c r="D55" s="178"/>
      <c r="L55" s="110"/>
      <c r="M55" s="110"/>
      <c r="N55" s="110"/>
      <c r="O55" s="110"/>
      <c r="P55" s="110"/>
      <c r="Q55" s="110"/>
      <c r="R55" s="110"/>
      <c r="S55" s="110"/>
      <c r="T55" s="110"/>
      <c r="U55" s="110"/>
      <c r="V55" s="110"/>
      <c r="W55" s="110"/>
      <c r="X55" s="110"/>
      <c r="Y55" s="110"/>
    </row>
    <row r="56" spans="1:25" x14ac:dyDescent="0.25">
      <c r="A56" s="164" t="s">
        <v>41</v>
      </c>
      <c r="B56" s="178" t="s">
        <v>375</v>
      </c>
      <c r="C56" s="164">
        <v>5</v>
      </c>
      <c r="D56" s="178"/>
      <c r="L56" s="110"/>
      <c r="M56" s="110"/>
      <c r="N56" s="110"/>
      <c r="O56" s="110"/>
      <c r="P56" s="110"/>
      <c r="Q56" s="110"/>
      <c r="R56" s="110"/>
      <c r="S56" s="110"/>
      <c r="T56" s="110"/>
      <c r="U56" s="110"/>
      <c r="V56" s="110"/>
      <c r="W56" s="110"/>
      <c r="X56" s="110"/>
      <c r="Y56" s="110"/>
    </row>
    <row r="57" spans="1:25" x14ac:dyDescent="0.25">
      <c r="A57" s="164" t="s">
        <v>41</v>
      </c>
      <c r="B57" s="178" t="s">
        <v>376</v>
      </c>
      <c r="C57" s="164">
        <v>4</v>
      </c>
      <c r="D57" s="178"/>
      <c r="L57" s="110"/>
      <c r="M57" s="110"/>
      <c r="N57" s="110"/>
      <c r="O57" s="110"/>
      <c r="P57" s="110"/>
      <c r="Q57" s="110"/>
      <c r="R57" s="110"/>
      <c r="S57" s="110"/>
      <c r="T57" s="110"/>
      <c r="U57" s="110"/>
      <c r="V57" s="110"/>
      <c r="W57" s="110"/>
      <c r="X57" s="110"/>
      <c r="Y57" s="110"/>
    </row>
    <row r="58" spans="1:25" x14ac:dyDescent="0.25">
      <c r="A58" s="164" t="s">
        <v>41</v>
      </c>
      <c r="B58" s="178" t="s">
        <v>377</v>
      </c>
      <c r="C58" s="164">
        <v>8</v>
      </c>
      <c r="D58" s="178"/>
      <c r="L58" s="110"/>
      <c r="M58" s="110"/>
      <c r="N58" s="110"/>
      <c r="O58" s="110"/>
      <c r="P58" s="110"/>
      <c r="Q58" s="110"/>
      <c r="R58" s="110"/>
      <c r="S58" s="110"/>
      <c r="T58" s="110"/>
      <c r="U58" s="110"/>
      <c r="V58" s="110"/>
      <c r="W58" s="110"/>
      <c r="X58" s="110"/>
      <c r="Y58" s="110"/>
    </row>
    <row r="59" spans="1:25" x14ac:dyDescent="0.25">
      <c r="A59" s="164" t="s">
        <v>41</v>
      </c>
      <c r="B59" s="178" t="s">
        <v>378</v>
      </c>
      <c r="C59" s="164">
        <v>5</v>
      </c>
      <c r="D59" s="178"/>
      <c r="L59" s="110"/>
      <c r="M59" s="110"/>
      <c r="N59" s="110"/>
      <c r="O59" s="110"/>
      <c r="P59" s="110"/>
      <c r="Q59" s="110"/>
      <c r="R59" s="110"/>
      <c r="S59" s="110"/>
      <c r="T59" s="110"/>
      <c r="U59" s="110"/>
      <c r="V59" s="110"/>
      <c r="W59" s="110"/>
      <c r="X59" s="110"/>
      <c r="Y59" s="110"/>
    </row>
    <row r="60" spans="1:25" x14ac:dyDescent="0.25">
      <c r="A60" s="164" t="s">
        <v>41</v>
      </c>
      <c r="B60" s="178" t="s">
        <v>379</v>
      </c>
      <c r="C60" s="164">
        <v>5</v>
      </c>
      <c r="D60" s="178"/>
      <c r="L60" s="110"/>
      <c r="M60" s="110"/>
      <c r="N60" s="110"/>
      <c r="O60" s="110"/>
      <c r="P60" s="110"/>
      <c r="Q60" s="110"/>
      <c r="R60" s="110"/>
      <c r="S60" s="110"/>
      <c r="T60" s="110"/>
      <c r="U60" s="110"/>
      <c r="V60" s="110"/>
      <c r="W60" s="110"/>
      <c r="X60" s="110"/>
      <c r="Y60" s="110"/>
    </row>
    <row r="61" spans="1:25" x14ac:dyDescent="0.25">
      <c r="A61" s="164" t="s">
        <v>41</v>
      </c>
      <c r="B61" s="178" t="s">
        <v>380</v>
      </c>
      <c r="C61" s="164">
        <v>4</v>
      </c>
      <c r="D61" s="178"/>
      <c r="L61" s="110"/>
      <c r="M61" s="110"/>
      <c r="N61" s="110"/>
      <c r="O61" s="110"/>
      <c r="P61" s="110"/>
      <c r="Q61" s="110"/>
      <c r="R61" s="110"/>
      <c r="S61" s="110"/>
      <c r="T61" s="110"/>
      <c r="U61" s="110"/>
      <c r="V61" s="110"/>
      <c r="W61" s="110"/>
      <c r="X61" s="110"/>
      <c r="Y61" s="110"/>
    </row>
    <row r="62" spans="1:25" x14ac:dyDescent="0.25">
      <c r="A62" s="164" t="s">
        <v>41</v>
      </c>
      <c r="B62" s="178" t="s">
        <v>381</v>
      </c>
      <c r="C62" s="164">
        <v>5</v>
      </c>
      <c r="D62" s="178"/>
      <c r="L62" s="110"/>
      <c r="M62" s="110"/>
      <c r="N62" s="110"/>
      <c r="O62" s="110"/>
      <c r="P62" s="110"/>
      <c r="Q62" s="110"/>
      <c r="R62" s="110"/>
      <c r="S62" s="110"/>
      <c r="T62" s="110"/>
      <c r="U62" s="110"/>
      <c r="V62" s="110"/>
      <c r="W62" s="110"/>
      <c r="X62" s="110"/>
      <c r="Y62" s="110"/>
    </row>
    <row r="63" spans="1:25" x14ac:dyDescent="0.25">
      <c r="A63" s="164" t="s">
        <v>41</v>
      </c>
      <c r="B63" s="178" t="s">
        <v>382</v>
      </c>
      <c r="C63" s="164">
        <v>4</v>
      </c>
      <c r="D63" s="178"/>
      <c r="L63" s="110"/>
      <c r="M63" s="110"/>
      <c r="N63" s="110"/>
      <c r="O63" s="110"/>
      <c r="P63" s="110"/>
      <c r="Q63" s="110"/>
      <c r="R63" s="110"/>
      <c r="S63" s="110"/>
      <c r="T63" s="110"/>
      <c r="U63" s="110"/>
      <c r="V63" s="110"/>
      <c r="W63" s="110"/>
      <c r="X63" s="110"/>
      <c r="Y63" s="110"/>
    </row>
    <row r="64" spans="1:25" x14ac:dyDescent="0.25">
      <c r="A64" s="164" t="s">
        <v>41</v>
      </c>
      <c r="B64" s="178" t="s">
        <v>383</v>
      </c>
      <c r="C64" s="164">
        <v>5</v>
      </c>
      <c r="D64" s="178"/>
      <c r="L64" s="110"/>
      <c r="M64" s="110"/>
      <c r="N64" s="110"/>
      <c r="O64" s="110"/>
      <c r="P64" s="110"/>
      <c r="Q64" s="110"/>
      <c r="R64" s="110"/>
      <c r="S64" s="110"/>
      <c r="T64" s="110"/>
      <c r="U64" s="110"/>
      <c r="V64" s="110"/>
      <c r="W64" s="110"/>
      <c r="X64" s="110"/>
      <c r="Y64" s="110"/>
    </row>
    <row r="65" spans="1:25" x14ac:dyDescent="0.25">
      <c r="A65" s="164" t="s">
        <v>41</v>
      </c>
      <c r="B65" s="178" t="s">
        <v>384</v>
      </c>
      <c r="C65" s="164">
        <v>5</v>
      </c>
      <c r="D65" s="178"/>
      <c r="L65" s="110"/>
      <c r="M65" s="110"/>
      <c r="N65" s="110"/>
      <c r="O65" s="110"/>
      <c r="P65" s="110"/>
      <c r="Q65" s="110"/>
      <c r="R65" s="110"/>
      <c r="S65" s="110"/>
      <c r="T65" s="110"/>
      <c r="U65" s="110"/>
      <c r="V65" s="110"/>
      <c r="W65" s="110"/>
      <c r="X65" s="110"/>
      <c r="Y65" s="110"/>
    </row>
    <row r="66" spans="1:25" x14ac:dyDescent="0.25">
      <c r="A66" s="164" t="s">
        <v>41</v>
      </c>
      <c r="B66" s="178" t="s">
        <v>385</v>
      </c>
      <c r="C66" s="164">
        <v>3</v>
      </c>
      <c r="D66" s="178"/>
      <c r="L66" s="110"/>
      <c r="M66" s="110"/>
      <c r="N66" s="110"/>
      <c r="O66" s="110"/>
      <c r="P66" s="110"/>
      <c r="Q66" s="110"/>
      <c r="R66" s="110"/>
      <c r="S66" s="110"/>
      <c r="T66" s="110"/>
      <c r="U66" s="110"/>
      <c r="V66" s="110"/>
      <c r="W66" s="110"/>
      <c r="X66" s="110"/>
      <c r="Y66" s="110"/>
    </row>
    <row r="67" spans="1:25" x14ac:dyDescent="0.25">
      <c r="A67" s="164" t="s">
        <v>41</v>
      </c>
      <c r="B67" s="178" t="s">
        <v>386</v>
      </c>
      <c r="C67" s="164">
        <v>5</v>
      </c>
      <c r="D67" s="178"/>
      <c r="L67" s="110"/>
      <c r="M67" s="110"/>
      <c r="N67" s="110"/>
      <c r="O67" s="110"/>
      <c r="P67" s="110"/>
      <c r="Q67" s="110"/>
      <c r="R67" s="110"/>
      <c r="S67" s="110"/>
      <c r="T67" s="110"/>
      <c r="U67" s="110"/>
      <c r="V67" s="110"/>
      <c r="W67" s="110"/>
      <c r="X67" s="110"/>
      <c r="Y67" s="110"/>
    </row>
    <row r="68" spans="1:25" x14ac:dyDescent="0.25">
      <c r="A68" s="164" t="s">
        <v>41</v>
      </c>
      <c r="B68" s="178" t="s">
        <v>387</v>
      </c>
      <c r="C68" s="164">
        <v>5</v>
      </c>
      <c r="D68" s="178"/>
      <c r="L68" s="110"/>
      <c r="M68" s="110"/>
      <c r="N68" s="110"/>
      <c r="O68" s="110"/>
      <c r="P68" s="110"/>
      <c r="Q68" s="110"/>
      <c r="R68" s="110"/>
      <c r="S68" s="110"/>
      <c r="T68" s="110"/>
      <c r="U68" s="110"/>
      <c r="V68" s="110"/>
      <c r="W68" s="110"/>
      <c r="X68" s="110"/>
      <c r="Y68" s="110"/>
    </row>
    <row r="69" spans="1:25" x14ac:dyDescent="0.25">
      <c r="A69" s="164" t="s">
        <v>41</v>
      </c>
      <c r="B69" s="178" t="s">
        <v>388</v>
      </c>
      <c r="C69" s="164">
        <v>5</v>
      </c>
      <c r="D69" s="178"/>
      <c r="L69" s="110"/>
      <c r="M69" s="110"/>
      <c r="N69" s="110"/>
      <c r="O69" s="110"/>
      <c r="P69" s="110"/>
      <c r="Q69" s="110"/>
      <c r="R69" s="110"/>
      <c r="S69" s="110"/>
      <c r="T69" s="110"/>
      <c r="U69" s="110"/>
      <c r="V69" s="110"/>
      <c r="W69" s="110"/>
      <c r="X69" s="110"/>
      <c r="Y69" s="110"/>
    </row>
    <row r="70" spans="1:25" x14ac:dyDescent="0.25">
      <c r="A70" s="164" t="s">
        <v>41</v>
      </c>
      <c r="B70" s="178" t="s">
        <v>389</v>
      </c>
      <c r="C70" s="164">
        <v>10</v>
      </c>
      <c r="D70" s="178"/>
      <c r="L70" s="110"/>
      <c r="M70" s="110"/>
      <c r="N70" s="110"/>
      <c r="O70" s="110"/>
      <c r="P70" s="110"/>
      <c r="Q70" s="110"/>
      <c r="R70" s="110"/>
      <c r="S70" s="110"/>
      <c r="T70" s="110"/>
      <c r="U70" s="110"/>
      <c r="V70" s="110"/>
      <c r="W70" s="110"/>
      <c r="X70" s="110"/>
      <c r="Y70" s="110"/>
    </row>
    <row r="71" spans="1:25" x14ac:dyDescent="0.25">
      <c r="A71" s="164" t="s">
        <v>41</v>
      </c>
      <c r="B71" s="178" t="s">
        <v>390</v>
      </c>
      <c r="C71" s="164">
        <v>7</v>
      </c>
      <c r="D71" s="178"/>
      <c r="L71" s="110"/>
      <c r="M71" s="110"/>
      <c r="N71" s="110"/>
      <c r="O71" s="110"/>
      <c r="P71" s="110"/>
      <c r="Q71" s="110"/>
      <c r="R71" s="110"/>
      <c r="S71" s="110"/>
      <c r="T71" s="110"/>
      <c r="U71" s="110"/>
      <c r="V71" s="110"/>
      <c r="W71" s="110"/>
      <c r="X71" s="110"/>
      <c r="Y71" s="110"/>
    </row>
    <row r="72" spans="1:25" x14ac:dyDescent="0.25">
      <c r="A72" s="164" t="s">
        <v>41</v>
      </c>
      <c r="B72" s="178" t="s">
        <v>391</v>
      </c>
      <c r="C72" s="164">
        <v>4</v>
      </c>
      <c r="D72" s="178"/>
      <c r="L72" s="110"/>
      <c r="M72" s="110"/>
      <c r="N72" s="110"/>
      <c r="O72" s="110"/>
      <c r="P72" s="110"/>
      <c r="Q72" s="110"/>
      <c r="R72" s="110"/>
      <c r="S72" s="110"/>
      <c r="T72" s="110"/>
      <c r="U72" s="110"/>
      <c r="V72" s="110"/>
      <c r="W72" s="110"/>
      <c r="X72" s="110"/>
      <c r="Y72" s="110"/>
    </row>
    <row r="73" spans="1:25" x14ac:dyDescent="0.25">
      <c r="A73" s="164" t="s">
        <v>41</v>
      </c>
      <c r="B73" s="178" t="s">
        <v>392</v>
      </c>
      <c r="C73" s="164">
        <v>7</v>
      </c>
      <c r="D73" s="178"/>
      <c r="L73" s="110"/>
      <c r="M73" s="110"/>
      <c r="N73" s="110"/>
      <c r="O73" s="110"/>
      <c r="P73" s="110"/>
      <c r="Q73" s="110"/>
      <c r="R73" s="110"/>
      <c r="S73" s="110"/>
      <c r="T73" s="110"/>
      <c r="U73" s="110"/>
      <c r="V73" s="110"/>
      <c r="W73" s="110"/>
      <c r="X73" s="110"/>
      <c r="Y73" s="110"/>
    </row>
    <row r="74" spans="1:25" x14ac:dyDescent="0.25">
      <c r="A74" s="164" t="s">
        <v>41</v>
      </c>
      <c r="B74" s="178" t="s">
        <v>393</v>
      </c>
      <c r="C74" s="164">
        <v>5</v>
      </c>
      <c r="D74" s="178"/>
      <c r="L74" s="110"/>
      <c r="M74" s="110"/>
      <c r="N74" s="110"/>
      <c r="O74" s="110"/>
      <c r="P74" s="110"/>
      <c r="Q74" s="110"/>
      <c r="R74" s="110"/>
      <c r="S74" s="110"/>
      <c r="T74" s="110"/>
      <c r="U74" s="110"/>
      <c r="V74" s="110"/>
      <c r="W74" s="110"/>
      <c r="X74" s="110"/>
      <c r="Y74" s="110"/>
    </row>
    <row r="75" spans="1:25" x14ac:dyDescent="0.25">
      <c r="A75" s="164" t="s">
        <v>41</v>
      </c>
      <c r="B75" s="178" t="s">
        <v>394</v>
      </c>
      <c r="C75" s="164">
        <v>8</v>
      </c>
      <c r="D75" s="178"/>
      <c r="L75" s="110"/>
      <c r="M75" s="110"/>
      <c r="N75" s="110"/>
      <c r="O75" s="110"/>
      <c r="P75" s="110"/>
      <c r="Q75" s="110"/>
      <c r="R75" s="110"/>
      <c r="S75" s="110"/>
      <c r="T75" s="110"/>
      <c r="U75" s="110"/>
      <c r="V75" s="110"/>
      <c r="W75" s="110"/>
      <c r="X75" s="110"/>
      <c r="Y75" s="110"/>
    </row>
    <row r="76" spans="1:25" x14ac:dyDescent="0.25">
      <c r="A76" s="164" t="s">
        <v>41</v>
      </c>
      <c r="B76" s="178" t="s">
        <v>395</v>
      </c>
      <c r="C76" s="164">
        <v>4</v>
      </c>
      <c r="D76" s="178"/>
      <c r="L76" s="110"/>
      <c r="M76" s="110"/>
      <c r="N76" s="110"/>
      <c r="O76" s="110"/>
      <c r="P76" s="110"/>
      <c r="Q76" s="110"/>
      <c r="R76" s="110"/>
      <c r="S76" s="110"/>
      <c r="T76" s="110"/>
      <c r="U76" s="110"/>
      <c r="V76" s="110"/>
      <c r="W76" s="110"/>
      <c r="X76" s="110"/>
      <c r="Y76" s="110"/>
    </row>
    <row r="77" spans="1:25" x14ac:dyDescent="0.25">
      <c r="A77" s="164" t="s">
        <v>41</v>
      </c>
      <c r="B77" s="178" t="s">
        <v>396</v>
      </c>
      <c r="C77" s="164">
        <v>4</v>
      </c>
      <c r="D77" s="178"/>
      <c r="L77" s="110"/>
      <c r="M77" s="110"/>
      <c r="N77" s="110"/>
      <c r="O77" s="110"/>
      <c r="P77" s="110"/>
      <c r="Q77" s="110"/>
      <c r="R77" s="110"/>
      <c r="S77" s="110"/>
      <c r="T77" s="110"/>
      <c r="U77" s="110"/>
      <c r="V77" s="110"/>
      <c r="W77" s="110"/>
      <c r="X77" s="110"/>
      <c r="Y77" s="110"/>
    </row>
    <row r="78" spans="1:25" x14ac:dyDescent="0.25">
      <c r="A78" s="164" t="s">
        <v>41</v>
      </c>
      <c r="B78" s="178" t="s">
        <v>397</v>
      </c>
      <c r="C78" s="164">
        <v>5</v>
      </c>
      <c r="D78" s="178"/>
      <c r="L78" s="110"/>
      <c r="M78" s="110"/>
      <c r="N78" s="110"/>
      <c r="O78" s="110"/>
      <c r="P78" s="110"/>
      <c r="Q78" s="110"/>
      <c r="R78" s="110"/>
      <c r="S78" s="110"/>
      <c r="T78" s="110"/>
      <c r="U78" s="110"/>
      <c r="V78" s="110"/>
      <c r="W78" s="110"/>
      <c r="X78" s="110"/>
      <c r="Y78" s="110"/>
    </row>
    <row r="79" spans="1:25" x14ac:dyDescent="0.25">
      <c r="A79" s="164" t="s">
        <v>41</v>
      </c>
      <c r="B79" s="178" t="s">
        <v>398</v>
      </c>
      <c r="C79" s="164">
        <v>4</v>
      </c>
      <c r="D79" s="178"/>
      <c r="L79" s="110"/>
      <c r="M79" s="110"/>
      <c r="N79" s="110"/>
      <c r="O79" s="110"/>
      <c r="P79" s="110"/>
      <c r="Q79" s="110"/>
      <c r="R79" s="110"/>
      <c r="S79" s="110"/>
      <c r="T79" s="110"/>
      <c r="U79" s="110"/>
      <c r="V79" s="110"/>
      <c r="W79" s="110"/>
      <c r="X79" s="110"/>
      <c r="Y79" s="110"/>
    </row>
    <row r="80" spans="1:25" x14ac:dyDescent="0.25">
      <c r="A80" s="164" t="s">
        <v>41</v>
      </c>
      <c r="B80" s="178" t="s">
        <v>399</v>
      </c>
      <c r="C80" s="164">
        <v>5</v>
      </c>
      <c r="D80" s="178"/>
      <c r="L80" s="110"/>
      <c r="M80" s="110"/>
      <c r="N80" s="110"/>
      <c r="O80" s="110"/>
      <c r="P80" s="110"/>
      <c r="Q80" s="110"/>
      <c r="R80" s="110"/>
      <c r="S80" s="110"/>
      <c r="T80" s="110"/>
      <c r="U80" s="110"/>
      <c r="V80" s="110"/>
      <c r="W80" s="110"/>
      <c r="X80" s="110"/>
      <c r="Y80" s="110"/>
    </row>
    <row r="81" spans="1:25" x14ac:dyDescent="0.25">
      <c r="A81" s="164" t="s">
        <v>41</v>
      </c>
      <c r="B81" s="178" t="s">
        <v>400</v>
      </c>
      <c r="C81" s="164">
        <v>5</v>
      </c>
      <c r="D81" s="178"/>
      <c r="L81" s="110"/>
      <c r="M81" s="110"/>
      <c r="N81" s="110"/>
      <c r="O81" s="110"/>
      <c r="P81" s="110"/>
      <c r="Q81" s="110"/>
      <c r="R81" s="110"/>
      <c r="S81" s="110"/>
      <c r="T81" s="110"/>
      <c r="U81" s="110"/>
      <c r="V81" s="110"/>
      <c r="W81" s="110"/>
      <c r="X81" s="110"/>
      <c r="Y81" s="110"/>
    </row>
    <row r="82" spans="1:25" x14ac:dyDescent="0.25">
      <c r="A82" s="164" t="s">
        <v>41</v>
      </c>
      <c r="B82" s="178" t="s">
        <v>401</v>
      </c>
      <c r="C82" s="164">
        <v>3</v>
      </c>
      <c r="D82" s="178"/>
      <c r="L82" s="110"/>
      <c r="M82" s="110"/>
      <c r="N82" s="110"/>
      <c r="O82" s="110"/>
      <c r="P82" s="110"/>
      <c r="Q82" s="110"/>
      <c r="R82" s="110"/>
      <c r="S82" s="110"/>
      <c r="T82" s="110"/>
      <c r="U82" s="110"/>
      <c r="V82" s="110"/>
      <c r="W82" s="110"/>
      <c r="X82" s="110"/>
      <c r="Y82" s="110"/>
    </row>
    <row r="83" spans="1:25" x14ac:dyDescent="0.25">
      <c r="A83" s="164" t="s">
        <v>41</v>
      </c>
      <c r="B83" s="178" t="s">
        <v>402</v>
      </c>
      <c r="C83" s="164">
        <v>5</v>
      </c>
      <c r="D83" s="178"/>
      <c r="L83" s="110"/>
      <c r="M83" s="110"/>
      <c r="N83" s="110"/>
      <c r="O83" s="110"/>
      <c r="P83" s="110"/>
      <c r="Q83" s="110"/>
      <c r="R83" s="110"/>
      <c r="S83" s="110"/>
      <c r="T83" s="110"/>
      <c r="U83" s="110"/>
      <c r="V83" s="110"/>
      <c r="W83" s="110"/>
      <c r="X83" s="110"/>
      <c r="Y83" s="110"/>
    </row>
    <row r="84" spans="1:25" x14ac:dyDescent="0.25">
      <c r="A84" s="164" t="s">
        <v>41</v>
      </c>
      <c r="B84" s="178" t="s">
        <v>403</v>
      </c>
      <c r="C84" s="164">
        <v>3</v>
      </c>
      <c r="D84" s="178"/>
      <c r="L84" s="110"/>
      <c r="M84" s="110"/>
      <c r="N84" s="110"/>
      <c r="O84" s="110"/>
      <c r="P84" s="110"/>
      <c r="Q84" s="110"/>
      <c r="R84" s="110"/>
      <c r="S84" s="110"/>
      <c r="T84" s="110"/>
      <c r="U84" s="110"/>
      <c r="V84" s="110"/>
      <c r="W84" s="110"/>
      <c r="X84" s="110"/>
      <c r="Y84" s="110"/>
    </row>
    <row r="85" spans="1:25" x14ac:dyDescent="0.25">
      <c r="A85" s="164" t="s">
        <v>41</v>
      </c>
      <c r="B85" s="178" t="s">
        <v>404</v>
      </c>
      <c r="C85" s="164">
        <v>4</v>
      </c>
      <c r="D85" s="178"/>
      <c r="L85" s="110"/>
      <c r="M85" s="110"/>
      <c r="N85" s="110"/>
      <c r="O85" s="110"/>
      <c r="P85" s="110"/>
      <c r="Q85" s="110"/>
      <c r="R85" s="110"/>
      <c r="S85" s="110"/>
      <c r="T85" s="110"/>
      <c r="U85" s="110"/>
      <c r="V85" s="110"/>
      <c r="W85" s="110"/>
      <c r="X85" s="110"/>
      <c r="Y85" s="110"/>
    </row>
    <row r="86" spans="1:25" x14ac:dyDescent="0.25">
      <c r="A86" s="164" t="s">
        <v>41</v>
      </c>
      <c r="B86" s="178" t="s">
        <v>405</v>
      </c>
      <c r="C86" s="164">
        <v>5</v>
      </c>
      <c r="D86" s="178"/>
      <c r="L86" s="110"/>
      <c r="M86" s="110"/>
      <c r="N86" s="110"/>
      <c r="O86" s="110"/>
      <c r="P86" s="110"/>
      <c r="Q86" s="110"/>
      <c r="R86" s="110"/>
      <c r="S86" s="110"/>
      <c r="T86" s="110"/>
      <c r="U86" s="110"/>
      <c r="V86" s="110"/>
      <c r="W86" s="110"/>
      <c r="X86" s="110"/>
      <c r="Y86" s="110"/>
    </row>
    <row r="87" spans="1:25" x14ac:dyDescent="0.25">
      <c r="A87" s="164" t="s">
        <v>41</v>
      </c>
      <c r="B87" s="178" t="s">
        <v>406</v>
      </c>
      <c r="C87" s="164">
        <v>3</v>
      </c>
      <c r="D87" s="178"/>
      <c r="L87" s="110"/>
      <c r="M87" s="110"/>
      <c r="N87" s="110"/>
      <c r="O87" s="110"/>
      <c r="P87" s="110"/>
      <c r="Q87" s="110"/>
      <c r="R87" s="110"/>
      <c r="S87" s="110"/>
      <c r="T87" s="110"/>
      <c r="U87" s="110"/>
      <c r="V87" s="110"/>
      <c r="W87" s="110"/>
      <c r="X87" s="110"/>
      <c r="Y87" s="110"/>
    </row>
    <row r="88" spans="1:25" x14ac:dyDescent="0.25">
      <c r="A88" s="164" t="s">
        <v>41</v>
      </c>
      <c r="B88" s="178" t="s">
        <v>407</v>
      </c>
      <c r="C88" s="164">
        <v>5</v>
      </c>
      <c r="D88" s="178"/>
      <c r="L88" s="110"/>
      <c r="M88" s="110"/>
      <c r="N88" s="110"/>
      <c r="O88" s="110"/>
      <c r="P88" s="110"/>
      <c r="Q88" s="110"/>
      <c r="R88" s="110"/>
      <c r="S88" s="110"/>
      <c r="T88" s="110"/>
      <c r="U88" s="110"/>
      <c r="V88" s="110"/>
      <c r="W88" s="110"/>
      <c r="X88" s="110"/>
      <c r="Y88" s="110"/>
    </row>
    <row r="89" spans="1:25" x14ac:dyDescent="0.25">
      <c r="A89" s="164" t="s">
        <v>41</v>
      </c>
      <c r="B89" s="178" t="s">
        <v>408</v>
      </c>
      <c r="C89" s="164">
        <v>3</v>
      </c>
      <c r="D89" s="178"/>
      <c r="L89" s="110"/>
      <c r="M89" s="110"/>
      <c r="N89" s="110"/>
      <c r="O89" s="110"/>
      <c r="P89" s="110"/>
      <c r="Q89" s="110"/>
      <c r="R89" s="110"/>
      <c r="S89" s="110"/>
      <c r="T89" s="110"/>
      <c r="U89" s="110"/>
      <c r="V89" s="110"/>
      <c r="W89" s="110"/>
      <c r="X89" s="110"/>
      <c r="Y89" s="110"/>
    </row>
    <row r="90" spans="1:25" x14ac:dyDescent="0.25">
      <c r="A90" s="164" t="s">
        <v>41</v>
      </c>
      <c r="B90" s="178" t="s">
        <v>409</v>
      </c>
      <c r="C90" s="164">
        <v>7</v>
      </c>
      <c r="D90" s="178"/>
      <c r="L90" s="110"/>
      <c r="M90" s="110"/>
      <c r="N90" s="110"/>
      <c r="O90" s="110"/>
      <c r="P90" s="110"/>
      <c r="Q90" s="110"/>
      <c r="R90" s="110"/>
      <c r="S90" s="110"/>
      <c r="T90" s="110"/>
      <c r="U90" s="110"/>
      <c r="V90" s="110"/>
      <c r="W90" s="110"/>
      <c r="X90" s="110"/>
      <c r="Y90" s="110"/>
    </row>
    <row r="91" spans="1:25" x14ac:dyDescent="0.25">
      <c r="A91" s="164" t="s">
        <v>41</v>
      </c>
      <c r="B91" s="178" t="s">
        <v>410</v>
      </c>
      <c r="C91" s="164">
        <v>4</v>
      </c>
      <c r="D91" s="178"/>
      <c r="L91" s="110"/>
      <c r="M91" s="110"/>
      <c r="N91" s="110"/>
      <c r="O91" s="110"/>
      <c r="P91" s="110"/>
      <c r="Q91" s="110"/>
      <c r="R91" s="110"/>
      <c r="S91" s="110"/>
      <c r="T91" s="110"/>
      <c r="U91" s="110"/>
      <c r="V91" s="110"/>
      <c r="W91" s="110"/>
      <c r="X91" s="110"/>
      <c r="Y91" s="110"/>
    </row>
    <row r="92" spans="1:25" x14ac:dyDescent="0.25">
      <c r="A92" s="164" t="s">
        <v>41</v>
      </c>
      <c r="B92" s="178" t="s">
        <v>411</v>
      </c>
      <c r="C92" s="164">
        <v>4</v>
      </c>
      <c r="D92" s="178"/>
      <c r="L92" s="110"/>
      <c r="M92" s="110"/>
      <c r="N92" s="110"/>
      <c r="O92" s="110"/>
      <c r="P92" s="110"/>
      <c r="Q92" s="110"/>
      <c r="R92" s="110"/>
      <c r="S92" s="110"/>
      <c r="T92" s="110"/>
      <c r="U92" s="110"/>
      <c r="V92" s="110"/>
      <c r="W92" s="110"/>
      <c r="X92" s="110"/>
      <c r="Y92" s="110"/>
    </row>
    <row r="93" spans="1:25" x14ac:dyDescent="0.25">
      <c r="A93" s="164" t="s">
        <v>41</v>
      </c>
      <c r="B93" s="178" t="s">
        <v>412</v>
      </c>
      <c r="C93" s="164">
        <v>4</v>
      </c>
      <c r="D93" s="178"/>
      <c r="L93" s="110"/>
      <c r="M93" s="110"/>
      <c r="N93" s="110"/>
      <c r="O93" s="110"/>
      <c r="P93" s="110"/>
      <c r="Q93" s="110"/>
      <c r="R93" s="110"/>
      <c r="S93" s="110"/>
      <c r="T93" s="110"/>
      <c r="U93" s="110"/>
      <c r="V93" s="110"/>
      <c r="W93" s="110"/>
      <c r="X93" s="110"/>
      <c r="Y93" s="110"/>
    </row>
    <row r="94" spans="1:25" x14ac:dyDescent="0.25">
      <c r="A94" s="164" t="s">
        <v>41</v>
      </c>
      <c r="B94" s="178" t="s">
        <v>413</v>
      </c>
      <c r="C94" s="164">
        <v>4</v>
      </c>
      <c r="D94" s="178"/>
      <c r="L94" s="110"/>
      <c r="M94" s="110"/>
      <c r="N94" s="110"/>
      <c r="O94" s="110"/>
      <c r="P94" s="110"/>
      <c r="Q94" s="110"/>
      <c r="R94" s="110"/>
      <c r="S94" s="110"/>
      <c r="T94" s="110"/>
      <c r="U94" s="110"/>
      <c r="V94" s="110"/>
      <c r="W94" s="110"/>
      <c r="X94" s="110"/>
      <c r="Y94" s="110"/>
    </row>
    <row r="95" spans="1:25" x14ac:dyDescent="0.25">
      <c r="A95" s="164" t="s">
        <v>41</v>
      </c>
      <c r="B95" s="178" t="s">
        <v>414</v>
      </c>
      <c r="C95" s="164">
        <v>5</v>
      </c>
      <c r="D95" s="178"/>
      <c r="L95" s="110"/>
      <c r="M95" s="110"/>
      <c r="N95" s="110"/>
      <c r="O95" s="110"/>
      <c r="P95" s="110"/>
      <c r="Q95" s="110"/>
      <c r="R95" s="110"/>
      <c r="S95" s="110"/>
      <c r="T95" s="110"/>
      <c r="U95" s="110"/>
      <c r="V95" s="110"/>
      <c r="W95" s="110"/>
      <c r="X95" s="110"/>
      <c r="Y95" s="110"/>
    </row>
    <row r="96" spans="1:25" x14ac:dyDescent="0.25">
      <c r="A96" s="164" t="s">
        <v>41</v>
      </c>
      <c r="B96" s="178" t="s">
        <v>415</v>
      </c>
      <c r="C96" s="164">
        <v>8</v>
      </c>
      <c r="D96" s="178"/>
      <c r="L96" s="110"/>
      <c r="M96" s="110"/>
      <c r="N96" s="110"/>
      <c r="O96" s="110"/>
      <c r="P96" s="110"/>
      <c r="Q96" s="110"/>
      <c r="R96" s="110"/>
      <c r="S96" s="110"/>
      <c r="T96" s="110"/>
      <c r="U96" s="110"/>
      <c r="V96" s="110"/>
      <c r="W96" s="110"/>
      <c r="X96" s="110"/>
      <c r="Y96" s="110"/>
    </row>
    <row r="97" spans="1:25" x14ac:dyDescent="0.25">
      <c r="A97" s="164" t="s">
        <v>41</v>
      </c>
      <c r="B97" s="178" t="s">
        <v>416</v>
      </c>
      <c r="C97" s="164">
        <v>4</v>
      </c>
      <c r="D97" s="178"/>
      <c r="L97" s="110"/>
      <c r="M97" s="110"/>
      <c r="N97" s="110"/>
      <c r="O97" s="110"/>
      <c r="P97" s="110"/>
      <c r="Q97" s="110"/>
      <c r="R97" s="110"/>
      <c r="S97" s="110"/>
      <c r="T97" s="110"/>
      <c r="U97" s="110"/>
      <c r="V97" s="110"/>
      <c r="W97" s="110"/>
      <c r="X97" s="110"/>
      <c r="Y97" s="110"/>
    </row>
    <row r="98" spans="1:25" x14ac:dyDescent="0.25">
      <c r="A98" s="164" t="s">
        <v>41</v>
      </c>
      <c r="B98" s="178" t="s">
        <v>417</v>
      </c>
      <c r="C98" s="164">
        <v>5</v>
      </c>
      <c r="D98" s="178"/>
      <c r="L98" s="110"/>
      <c r="M98" s="110"/>
      <c r="N98" s="110"/>
      <c r="O98" s="110"/>
      <c r="P98" s="110"/>
      <c r="Q98" s="110"/>
      <c r="R98" s="110"/>
      <c r="S98" s="110"/>
      <c r="T98" s="110"/>
      <c r="U98" s="110"/>
      <c r="V98" s="110"/>
      <c r="W98" s="110"/>
      <c r="X98" s="110"/>
      <c r="Y98" s="110"/>
    </row>
    <row r="99" spans="1:25" x14ac:dyDescent="0.25">
      <c r="A99" s="164" t="s">
        <v>41</v>
      </c>
      <c r="B99" s="178" t="s">
        <v>418</v>
      </c>
      <c r="C99" s="164">
        <v>3</v>
      </c>
      <c r="D99" s="178"/>
      <c r="L99" s="110"/>
      <c r="M99" s="110"/>
      <c r="N99" s="110"/>
      <c r="O99" s="110"/>
      <c r="P99" s="110"/>
      <c r="Q99" s="110"/>
      <c r="R99" s="110"/>
      <c r="S99" s="110"/>
      <c r="T99" s="110"/>
      <c r="U99" s="110"/>
      <c r="V99" s="110"/>
      <c r="W99" s="110"/>
      <c r="X99" s="110"/>
      <c r="Y99" s="110"/>
    </row>
    <row r="100" spans="1:25" x14ac:dyDescent="0.25">
      <c r="A100" s="164" t="s">
        <v>41</v>
      </c>
      <c r="B100" s="178" t="s">
        <v>419</v>
      </c>
      <c r="C100" s="164">
        <v>8</v>
      </c>
      <c r="D100" s="178"/>
      <c r="L100" s="110"/>
      <c r="M100" s="110"/>
      <c r="N100" s="110"/>
      <c r="O100" s="110"/>
      <c r="P100" s="110"/>
      <c r="Q100" s="110"/>
      <c r="R100" s="110"/>
      <c r="S100" s="110"/>
      <c r="T100" s="110"/>
      <c r="U100" s="110"/>
      <c r="V100" s="110"/>
      <c r="W100" s="110"/>
      <c r="X100" s="110"/>
      <c r="Y100" s="110"/>
    </row>
    <row r="101" spans="1:25" x14ac:dyDescent="0.25">
      <c r="A101" s="164" t="s">
        <v>41</v>
      </c>
      <c r="B101" s="178" t="s">
        <v>420</v>
      </c>
      <c r="C101" s="164">
        <v>7</v>
      </c>
      <c r="D101" s="178"/>
      <c r="L101" s="110"/>
      <c r="M101" s="110"/>
      <c r="N101" s="110"/>
      <c r="O101" s="110"/>
      <c r="P101" s="110"/>
      <c r="Q101" s="110"/>
      <c r="R101" s="110"/>
      <c r="S101" s="110"/>
      <c r="T101" s="110"/>
      <c r="U101" s="110"/>
      <c r="V101" s="110"/>
      <c r="W101" s="110"/>
      <c r="X101" s="110"/>
      <c r="Y101" s="110"/>
    </row>
    <row r="102" spans="1:25" x14ac:dyDescent="0.25">
      <c r="A102" s="164" t="s">
        <v>41</v>
      </c>
      <c r="B102" s="178" t="s">
        <v>421</v>
      </c>
      <c r="C102" s="164">
        <v>4</v>
      </c>
      <c r="D102" s="178"/>
      <c r="L102" s="110"/>
      <c r="M102" s="110"/>
      <c r="N102" s="110"/>
      <c r="O102" s="110"/>
      <c r="P102" s="110"/>
      <c r="Q102" s="110"/>
      <c r="R102" s="110"/>
      <c r="S102" s="110"/>
      <c r="T102" s="110"/>
      <c r="U102" s="110"/>
      <c r="V102" s="110"/>
      <c r="W102" s="110"/>
      <c r="X102" s="110"/>
      <c r="Y102" s="110"/>
    </row>
    <row r="103" spans="1:25" x14ac:dyDescent="0.25">
      <c r="A103" s="164" t="s">
        <v>41</v>
      </c>
      <c r="B103" s="178" t="s">
        <v>422</v>
      </c>
      <c r="C103" s="164">
        <v>8</v>
      </c>
      <c r="D103" s="178"/>
      <c r="L103" s="110"/>
      <c r="M103" s="110"/>
      <c r="N103" s="110"/>
      <c r="O103" s="110"/>
      <c r="P103" s="110"/>
      <c r="Q103" s="110"/>
      <c r="R103" s="110"/>
      <c r="S103" s="110"/>
      <c r="T103" s="110"/>
      <c r="U103" s="110"/>
      <c r="V103" s="110"/>
      <c r="W103" s="110"/>
      <c r="X103" s="110"/>
      <c r="Y103" s="110"/>
    </row>
    <row r="104" spans="1:25" x14ac:dyDescent="0.25">
      <c r="A104" s="164" t="s">
        <v>41</v>
      </c>
      <c r="B104" s="178" t="s">
        <v>423</v>
      </c>
      <c r="C104" s="164">
        <v>5</v>
      </c>
      <c r="D104" s="178"/>
    </row>
    <row r="105" spans="1:25" x14ac:dyDescent="0.25">
      <c r="A105" s="164" t="s">
        <v>41</v>
      </c>
      <c r="B105" s="178" t="s">
        <v>424</v>
      </c>
      <c r="C105" s="164">
        <v>3</v>
      </c>
      <c r="D105" s="178"/>
    </row>
    <row r="106" spans="1:25" x14ac:dyDescent="0.25">
      <c r="A106" s="164" t="s">
        <v>41</v>
      </c>
      <c r="B106" s="178" t="s">
        <v>425</v>
      </c>
      <c r="C106" s="164">
        <v>5</v>
      </c>
      <c r="D106" s="178"/>
    </row>
    <row r="107" spans="1:25" x14ac:dyDescent="0.25">
      <c r="A107" s="164" t="s">
        <v>41</v>
      </c>
      <c r="B107" s="178" t="s">
        <v>426</v>
      </c>
      <c r="C107" s="164">
        <v>5</v>
      </c>
      <c r="D107" s="178"/>
    </row>
    <row r="108" spans="1:25" x14ac:dyDescent="0.25">
      <c r="A108" s="164" t="s">
        <v>41</v>
      </c>
      <c r="B108" s="178" t="s">
        <v>427</v>
      </c>
      <c r="C108" s="164">
        <v>5</v>
      </c>
      <c r="D108" s="178"/>
    </row>
    <row r="109" spans="1:25" x14ac:dyDescent="0.25">
      <c r="A109" s="164" t="s">
        <v>41</v>
      </c>
      <c r="B109" s="178" t="s">
        <v>428</v>
      </c>
      <c r="C109" s="164">
        <v>8</v>
      </c>
      <c r="D109" s="178"/>
    </row>
    <row r="110" spans="1:25" x14ac:dyDescent="0.25">
      <c r="A110" s="164" t="s">
        <v>41</v>
      </c>
      <c r="B110" s="178" t="s">
        <v>429</v>
      </c>
      <c r="C110" s="164">
        <v>4</v>
      </c>
      <c r="D110" s="178"/>
    </row>
    <row r="111" spans="1:25" x14ac:dyDescent="0.25">
      <c r="A111" s="164" t="s">
        <v>41</v>
      </c>
      <c r="B111" s="178" t="s">
        <v>430</v>
      </c>
      <c r="C111" s="164">
        <v>4</v>
      </c>
      <c r="D111" s="178"/>
    </row>
    <row r="112" spans="1:25" x14ac:dyDescent="0.25">
      <c r="A112" s="164" t="s">
        <v>41</v>
      </c>
      <c r="B112" s="178" t="s">
        <v>431</v>
      </c>
      <c r="C112" s="164">
        <v>7</v>
      </c>
      <c r="D112" s="178"/>
    </row>
    <row r="113" spans="1:4" x14ac:dyDescent="0.25">
      <c r="A113" s="164" t="s">
        <v>41</v>
      </c>
      <c r="B113" s="178" t="s">
        <v>432</v>
      </c>
      <c r="C113" s="164">
        <v>4</v>
      </c>
      <c r="D113" s="178"/>
    </row>
    <row r="114" spans="1:4" x14ac:dyDescent="0.25">
      <c r="A114" s="164" t="s">
        <v>41</v>
      </c>
      <c r="B114" s="178" t="s">
        <v>433</v>
      </c>
      <c r="C114" s="164">
        <v>5</v>
      </c>
      <c r="D114" s="178"/>
    </row>
    <row r="115" spans="1:4" x14ac:dyDescent="0.25">
      <c r="A115" s="164" t="s">
        <v>41</v>
      </c>
      <c r="B115" s="178" t="s">
        <v>434</v>
      </c>
      <c r="C115" s="164">
        <v>3</v>
      </c>
      <c r="D115" s="178"/>
    </row>
    <row r="116" spans="1:4" x14ac:dyDescent="0.25">
      <c r="A116" s="164" t="s">
        <v>41</v>
      </c>
      <c r="B116" s="178" t="s">
        <v>435</v>
      </c>
      <c r="C116" s="164">
        <v>5</v>
      </c>
      <c r="D116" s="178"/>
    </row>
    <row r="117" spans="1:4" x14ac:dyDescent="0.25">
      <c r="A117" s="164" t="s">
        <v>41</v>
      </c>
      <c r="B117" s="178" t="s">
        <v>436</v>
      </c>
      <c r="C117" s="164">
        <v>3</v>
      </c>
      <c r="D117" s="178"/>
    </row>
    <row r="118" spans="1:4" x14ac:dyDescent="0.25">
      <c r="A118" s="164" t="s">
        <v>41</v>
      </c>
      <c r="B118" s="178" t="s">
        <v>437</v>
      </c>
      <c r="C118" s="164">
        <v>7</v>
      </c>
      <c r="D118" s="178"/>
    </row>
    <row r="119" spans="1:4" x14ac:dyDescent="0.25">
      <c r="A119" s="164" t="s">
        <v>41</v>
      </c>
      <c r="B119" s="178" t="s">
        <v>438</v>
      </c>
      <c r="C119" s="164">
        <v>5</v>
      </c>
      <c r="D119" s="178"/>
    </row>
    <row r="120" spans="1:4" x14ac:dyDescent="0.25">
      <c r="A120" s="164" t="s">
        <v>41</v>
      </c>
      <c r="B120" s="178" t="s">
        <v>439</v>
      </c>
      <c r="C120" s="164">
        <v>5</v>
      </c>
      <c r="D120" s="178"/>
    </row>
    <row r="121" spans="1:4" x14ac:dyDescent="0.25">
      <c r="A121" s="164" t="s">
        <v>41</v>
      </c>
      <c r="B121" s="178" t="s">
        <v>440</v>
      </c>
      <c r="C121" s="164">
        <v>5</v>
      </c>
      <c r="D121" s="178"/>
    </row>
    <row r="122" spans="1:4" x14ac:dyDescent="0.25">
      <c r="A122" s="164" t="s">
        <v>41</v>
      </c>
      <c r="B122" s="178" t="s">
        <v>441</v>
      </c>
      <c r="C122" s="164">
        <v>5</v>
      </c>
      <c r="D122" s="178"/>
    </row>
    <row r="123" spans="1:4" x14ac:dyDescent="0.25">
      <c r="A123" s="164" t="s">
        <v>41</v>
      </c>
      <c r="B123" s="178" t="s">
        <v>442</v>
      </c>
      <c r="C123" s="164">
        <v>5</v>
      </c>
      <c r="D123" s="178"/>
    </row>
    <row r="124" spans="1:4" x14ac:dyDescent="0.25">
      <c r="A124" s="164" t="s">
        <v>41</v>
      </c>
      <c r="B124" s="178" t="s">
        <v>443</v>
      </c>
      <c r="C124" s="164">
        <v>5</v>
      </c>
      <c r="D124" s="178"/>
    </row>
    <row r="125" spans="1:4" x14ac:dyDescent="0.25">
      <c r="A125" s="164" t="s">
        <v>41</v>
      </c>
      <c r="B125" s="178" t="s">
        <v>444</v>
      </c>
      <c r="C125" s="164">
        <v>5</v>
      </c>
      <c r="D125" s="178"/>
    </row>
    <row r="126" spans="1:4" x14ac:dyDescent="0.25">
      <c r="A126" s="164" t="s">
        <v>41</v>
      </c>
      <c r="B126" s="178" t="s">
        <v>445</v>
      </c>
      <c r="C126" s="164">
        <v>5</v>
      </c>
      <c r="D126" s="178"/>
    </row>
    <row r="127" spans="1:4" x14ac:dyDescent="0.25">
      <c r="A127" s="164" t="s">
        <v>41</v>
      </c>
      <c r="B127" s="178" t="s">
        <v>446</v>
      </c>
      <c r="C127" s="164">
        <v>5</v>
      </c>
      <c r="D127" s="178"/>
    </row>
    <row r="128" spans="1:4" x14ac:dyDescent="0.25">
      <c r="A128" s="164" t="s">
        <v>41</v>
      </c>
      <c r="B128" s="178" t="s">
        <v>447</v>
      </c>
      <c r="C128" s="164">
        <v>7</v>
      </c>
      <c r="D128" s="178"/>
    </row>
    <row r="129" spans="1:4" x14ac:dyDescent="0.25">
      <c r="A129" s="164" t="s">
        <v>41</v>
      </c>
      <c r="B129" s="178" t="s">
        <v>448</v>
      </c>
      <c r="C129" s="164">
        <v>3</v>
      </c>
      <c r="D129" s="178"/>
    </row>
    <row r="130" spans="1:4" x14ac:dyDescent="0.25">
      <c r="A130" s="164" t="s">
        <v>41</v>
      </c>
      <c r="B130" s="178" t="s">
        <v>449</v>
      </c>
      <c r="C130" s="164">
        <v>8</v>
      </c>
      <c r="D130" s="178"/>
    </row>
    <row r="131" spans="1:4" x14ac:dyDescent="0.25">
      <c r="A131" s="164" t="s">
        <v>41</v>
      </c>
      <c r="B131" s="178" t="s">
        <v>450</v>
      </c>
      <c r="C131" s="164">
        <v>5</v>
      </c>
      <c r="D131" s="178"/>
    </row>
    <row r="132" spans="1:4" x14ac:dyDescent="0.25">
      <c r="A132" s="164" t="s">
        <v>41</v>
      </c>
      <c r="B132" s="178" t="s">
        <v>451</v>
      </c>
      <c r="C132" s="164">
        <v>5</v>
      </c>
      <c r="D132" s="178"/>
    </row>
    <row r="133" spans="1:4" x14ac:dyDescent="0.25">
      <c r="A133" s="164" t="s">
        <v>41</v>
      </c>
      <c r="B133" s="178" t="s">
        <v>452</v>
      </c>
      <c r="C133" s="164">
        <v>3</v>
      </c>
      <c r="D133" s="178"/>
    </row>
    <row r="134" spans="1:4" x14ac:dyDescent="0.25">
      <c r="A134" s="164" t="s">
        <v>41</v>
      </c>
      <c r="B134" s="178" t="s">
        <v>453</v>
      </c>
      <c r="C134" s="164">
        <v>5</v>
      </c>
      <c r="D134" s="178"/>
    </row>
    <row r="135" spans="1:4" x14ac:dyDescent="0.25">
      <c r="A135" s="164" t="s">
        <v>41</v>
      </c>
      <c r="B135" s="178" t="s">
        <v>454</v>
      </c>
      <c r="C135" s="164">
        <v>7</v>
      </c>
      <c r="D135" s="178"/>
    </row>
    <row r="136" spans="1:4" x14ac:dyDescent="0.25">
      <c r="A136" s="164" t="s">
        <v>41</v>
      </c>
      <c r="B136" s="178" t="s">
        <v>455</v>
      </c>
      <c r="C136" s="164">
        <v>7</v>
      </c>
      <c r="D136" s="178"/>
    </row>
    <row r="137" spans="1:4" x14ac:dyDescent="0.25">
      <c r="A137" s="164" t="s">
        <v>41</v>
      </c>
      <c r="B137" s="178" t="s">
        <v>456</v>
      </c>
      <c r="C137" s="164">
        <v>7</v>
      </c>
      <c r="D137" s="178"/>
    </row>
    <row r="138" spans="1:4" x14ac:dyDescent="0.25">
      <c r="A138" s="164" t="s">
        <v>41</v>
      </c>
      <c r="B138" s="178" t="s">
        <v>457</v>
      </c>
      <c r="C138" s="164">
        <v>5</v>
      </c>
      <c r="D138" s="178"/>
    </row>
    <row r="139" spans="1:4" x14ac:dyDescent="0.25">
      <c r="A139" s="164" t="s">
        <v>41</v>
      </c>
      <c r="B139" s="178" t="s">
        <v>458</v>
      </c>
      <c r="C139" s="164">
        <v>5</v>
      </c>
      <c r="D139" s="178"/>
    </row>
    <row r="140" spans="1:4" x14ac:dyDescent="0.25">
      <c r="A140" s="164" t="s">
        <v>41</v>
      </c>
      <c r="B140" s="178" t="s">
        <v>459</v>
      </c>
      <c r="C140" s="164">
        <v>7</v>
      </c>
      <c r="D140" s="178"/>
    </row>
    <row r="141" spans="1:4" x14ac:dyDescent="0.25">
      <c r="A141" s="164" t="s">
        <v>41</v>
      </c>
      <c r="B141" s="178" t="s">
        <v>460</v>
      </c>
      <c r="C141" s="164">
        <v>3</v>
      </c>
      <c r="D141" s="178"/>
    </row>
    <row r="142" spans="1:4" x14ac:dyDescent="0.25">
      <c r="A142" s="164" t="s">
        <v>41</v>
      </c>
      <c r="B142" s="178" t="s">
        <v>461</v>
      </c>
      <c r="C142" s="164">
        <v>7</v>
      </c>
      <c r="D142" s="178"/>
    </row>
    <row r="143" spans="1:4" x14ac:dyDescent="0.25">
      <c r="A143" s="164" t="s">
        <v>41</v>
      </c>
      <c r="B143" s="178" t="s">
        <v>462</v>
      </c>
      <c r="C143" s="164">
        <v>7</v>
      </c>
      <c r="D143" s="178"/>
    </row>
    <row r="144" spans="1:4" x14ac:dyDescent="0.25">
      <c r="A144" s="164" t="s">
        <v>41</v>
      </c>
      <c r="B144" s="178" t="s">
        <v>463</v>
      </c>
      <c r="C144" s="164">
        <v>7</v>
      </c>
      <c r="D144" s="178"/>
    </row>
    <row r="145" spans="1:4" x14ac:dyDescent="0.25">
      <c r="A145" s="164" t="s">
        <v>41</v>
      </c>
      <c r="B145" s="178" t="s">
        <v>464</v>
      </c>
      <c r="C145" s="164">
        <v>4</v>
      </c>
      <c r="D145" s="178"/>
    </row>
    <row r="146" spans="1:4" x14ac:dyDescent="0.25">
      <c r="A146" s="164" t="s">
        <v>41</v>
      </c>
      <c r="B146" s="178" t="s">
        <v>465</v>
      </c>
      <c r="C146" s="164">
        <v>4</v>
      </c>
      <c r="D146" s="178"/>
    </row>
    <row r="147" spans="1:4" x14ac:dyDescent="0.25">
      <c r="A147" s="164" t="s">
        <v>41</v>
      </c>
      <c r="B147" s="178" t="s">
        <v>466</v>
      </c>
      <c r="C147" s="164">
        <v>5</v>
      </c>
      <c r="D147" s="178"/>
    </row>
    <row r="148" spans="1:4" x14ac:dyDescent="0.25">
      <c r="A148" s="164" t="s">
        <v>41</v>
      </c>
      <c r="B148" s="178" t="s">
        <v>467</v>
      </c>
      <c r="C148" s="164">
        <v>4</v>
      </c>
      <c r="D148" s="178"/>
    </row>
    <row r="149" spans="1:4" x14ac:dyDescent="0.25">
      <c r="A149" s="164" t="s">
        <v>41</v>
      </c>
      <c r="B149" s="178" t="s">
        <v>468</v>
      </c>
      <c r="C149" s="164">
        <v>5</v>
      </c>
      <c r="D149" s="178"/>
    </row>
    <row r="150" spans="1:4" x14ac:dyDescent="0.25">
      <c r="A150" s="164" t="s">
        <v>41</v>
      </c>
      <c r="B150" s="178" t="s">
        <v>469</v>
      </c>
      <c r="C150" s="164">
        <v>7</v>
      </c>
      <c r="D150" s="178"/>
    </row>
    <row r="151" spans="1:4" x14ac:dyDescent="0.25">
      <c r="A151" s="164" t="s">
        <v>41</v>
      </c>
      <c r="B151" s="178" t="s">
        <v>470</v>
      </c>
      <c r="C151" s="164">
        <v>7</v>
      </c>
      <c r="D151" s="178"/>
    </row>
    <row r="152" spans="1:4" x14ac:dyDescent="0.25">
      <c r="A152" s="164" t="s">
        <v>41</v>
      </c>
      <c r="B152" s="178" t="s">
        <v>471</v>
      </c>
      <c r="C152" s="164">
        <v>5</v>
      </c>
      <c r="D152" s="178"/>
    </row>
    <row r="153" spans="1:4" x14ac:dyDescent="0.25">
      <c r="A153" s="164" t="s">
        <v>41</v>
      </c>
      <c r="B153" s="178" t="s">
        <v>472</v>
      </c>
      <c r="C153" s="164">
        <v>5</v>
      </c>
      <c r="D153" s="178"/>
    </row>
    <row r="154" spans="1:4" x14ac:dyDescent="0.25">
      <c r="A154" s="164" t="s">
        <v>41</v>
      </c>
      <c r="B154" s="178" t="s">
        <v>473</v>
      </c>
      <c r="C154" s="164">
        <v>4</v>
      </c>
      <c r="D154" s="178"/>
    </row>
    <row r="155" spans="1:4" x14ac:dyDescent="0.25">
      <c r="A155" s="164" t="s">
        <v>41</v>
      </c>
      <c r="B155" s="178" t="s">
        <v>474</v>
      </c>
      <c r="C155" s="164">
        <v>8</v>
      </c>
      <c r="D155" s="178"/>
    </row>
    <row r="156" spans="1:4" x14ac:dyDescent="0.25">
      <c r="A156" s="164" t="s">
        <v>41</v>
      </c>
      <c r="B156" s="178" t="s">
        <v>475</v>
      </c>
      <c r="C156" s="164">
        <v>7</v>
      </c>
      <c r="D156" s="178"/>
    </row>
    <row r="157" spans="1:4" x14ac:dyDescent="0.25">
      <c r="A157" s="164" t="s">
        <v>41</v>
      </c>
      <c r="B157" s="178" t="s">
        <v>476</v>
      </c>
      <c r="C157" s="164">
        <v>5</v>
      </c>
      <c r="D157" s="178"/>
    </row>
    <row r="158" spans="1:4" x14ac:dyDescent="0.25">
      <c r="A158" s="164" t="s">
        <v>41</v>
      </c>
      <c r="B158" s="178" t="s">
        <v>477</v>
      </c>
      <c r="C158" s="164">
        <v>5</v>
      </c>
      <c r="D158" s="178"/>
    </row>
    <row r="159" spans="1:4" x14ac:dyDescent="0.25">
      <c r="A159" s="164" t="s">
        <v>478</v>
      </c>
      <c r="B159" s="178" t="s">
        <v>479</v>
      </c>
      <c r="C159" s="164" t="s">
        <v>95</v>
      </c>
      <c r="D159" s="179" t="s">
        <v>480</v>
      </c>
    </row>
    <row r="160" spans="1:4" x14ac:dyDescent="0.25">
      <c r="A160" s="164" t="s">
        <v>478</v>
      </c>
      <c r="B160" s="178" t="s">
        <v>481</v>
      </c>
      <c r="C160" s="164" t="s">
        <v>95</v>
      </c>
      <c r="D160" s="179" t="s">
        <v>480</v>
      </c>
    </row>
    <row r="161" spans="1:4" x14ac:dyDescent="0.25">
      <c r="A161" s="164" t="s">
        <v>478</v>
      </c>
      <c r="B161" s="178" t="s">
        <v>482</v>
      </c>
      <c r="C161" s="164" t="s">
        <v>95</v>
      </c>
      <c r="D161" s="179" t="s">
        <v>480</v>
      </c>
    </row>
    <row r="162" spans="1:4" x14ac:dyDescent="0.25">
      <c r="A162" s="164" t="s">
        <v>478</v>
      </c>
      <c r="B162" s="178" t="s">
        <v>483</v>
      </c>
      <c r="C162" s="164" t="s">
        <v>95</v>
      </c>
      <c r="D162" s="179" t="s">
        <v>480</v>
      </c>
    </row>
    <row r="163" spans="1:4" x14ac:dyDescent="0.25">
      <c r="A163" s="164" t="s">
        <v>478</v>
      </c>
      <c r="B163" s="178" t="s">
        <v>484</v>
      </c>
      <c r="C163" s="164" t="s">
        <v>95</v>
      </c>
      <c r="D163" s="179" t="s">
        <v>480</v>
      </c>
    </row>
    <row r="164" spans="1:4" x14ac:dyDescent="0.25">
      <c r="A164" s="164" t="s">
        <v>478</v>
      </c>
      <c r="B164" s="178" t="s">
        <v>485</v>
      </c>
      <c r="C164" s="164" t="s">
        <v>95</v>
      </c>
      <c r="D164" s="179" t="s">
        <v>480</v>
      </c>
    </row>
    <row r="165" spans="1:4" x14ac:dyDescent="0.25">
      <c r="A165" s="164" t="s">
        <v>478</v>
      </c>
      <c r="B165" s="178" t="s">
        <v>486</v>
      </c>
      <c r="C165" s="164" t="s">
        <v>95</v>
      </c>
      <c r="D165" s="179" t="s">
        <v>480</v>
      </c>
    </row>
    <row r="166" spans="1:4" x14ac:dyDescent="0.25">
      <c r="A166" s="164" t="s">
        <v>478</v>
      </c>
      <c r="B166" s="178" t="s">
        <v>487</v>
      </c>
      <c r="C166" s="164" t="s">
        <v>95</v>
      </c>
      <c r="D166" s="179" t="s">
        <v>480</v>
      </c>
    </row>
    <row r="167" spans="1:4" x14ac:dyDescent="0.25">
      <c r="A167" s="164" t="s">
        <v>478</v>
      </c>
      <c r="B167" s="178" t="s">
        <v>488</v>
      </c>
      <c r="C167" s="164" t="s">
        <v>95</v>
      </c>
      <c r="D167" s="179" t="s">
        <v>480</v>
      </c>
    </row>
    <row r="168" spans="1:4" x14ac:dyDescent="0.25">
      <c r="A168" s="164" t="s">
        <v>478</v>
      </c>
      <c r="B168" s="178" t="s">
        <v>489</v>
      </c>
      <c r="C168" s="164" t="s">
        <v>95</v>
      </c>
      <c r="D168" s="179" t="s">
        <v>480</v>
      </c>
    </row>
    <row r="169" spans="1:4" x14ac:dyDescent="0.25">
      <c r="A169" s="164" t="s">
        <v>478</v>
      </c>
      <c r="B169" s="178" t="s">
        <v>490</v>
      </c>
      <c r="C169" s="164" t="s">
        <v>95</v>
      </c>
      <c r="D169" s="179" t="s">
        <v>480</v>
      </c>
    </row>
    <row r="170" spans="1:4" x14ac:dyDescent="0.25">
      <c r="A170" s="164" t="s">
        <v>478</v>
      </c>
      <c r="B170" s="178" t="s">
        <v>491</v>
      </c>
      <c r="C170" s="164" t="s">
        <v>95</v>
      </c>
      <c r="D170" s="179" t="s">
        <v>480</v>
      </c>
    </row>
    <row r="171" spans="1:4" x14ac:dyDescent="0.25">
      <c r="A171" s="164" t="s">
        <v>478</v>
      </c>
      <c r="B171" s="178" t="s">
        <v>492</v>
      </c>
      <c r="C171" s="164" t="s">
        <v>95</v>
      </c>
      <c r="D171" s="179" t="s">
        <v>480</v>
      </c>
    </row>
    <row r="172" spans="1:4" x14ac:dyDescent="0.25">
      <c r="A172" s="164" t="s">
        <v>478</v>
      </c>
      <c r="B172" s="178" t="s">
        <v>493</v>
      </c>
      <c r="C172" s="164" t="s">
        <v>95</v>
      </c>
      <c r="D172" s="179" t="s">
        <v>480</v>
      </c>
    </row>
    <row r="173" spans="1:4" x14ac:dyDescent="0.25">
      <c r="A173" s="164" t="s">
        <v>478</v>
      </c>
      <c r="B173" s="178" t="s">
        <v>494</v>
      </c>
      <c r="C173" s="164" t="s">
        <v>95</v>
      </c>
      <c r="D173" s="179" t="s">
        <v>480</v>
      </c>
    </row>
    <row r="174" spans="1:4" x14ac:dyDescent="0.25">
      <c r="A174" s="164" t="s">
        <v>478</v>
      </c>
      <c r="B174" s="178" t="s">
        <v>495</v>
      </c>
      <c r="C174" s="164" t="s">
        <v>95</v>
      </c>
      <c r="D174" s="179" t="s">
        <v>480</v>
      </c>
    </row>
    <row r="175" spans="1:4" x14ac:dyDescent="0.25">
      <c r="A175" s="164" t="s">
        <v>478</v>
      </c>
      <c r="B175" s="178" t="s">
        <v>496</v>
      </c>
      <c r="C175" s="164" t="s">
        <v>95</v>
      </c>
      <c r="D175" s="179" t="s">
        <v>480</v>
      </c>
    </row>
    <row r="176" spans="1:4" x14ac:dyDescent="0.25">
      <c r="A176" s="164" t="s">
        <v>478</v>
      </c>
      <c r="B176" s="178" t="s">
        <v>497</v>
      </c>
      <c r="C176" s="164" t="s">
        <v>95</v>
      </c>
      <c r="D176" s="179" t="s">
        <v>480</v>
      </c>
    </row>
    <row r="177" spans="1:4" x14ac:dyDescent="0.25">
      <c r="A177" s="164" t="s">
        <v>478</v>
      </c>
      <c r="B177" s="178" t="s">
        <v>498</v>
      </c>
      <c r="C177" s="164" t="s">
        <v>95</v>
      </c>
      <c r="D177" s="179" t="s">
        <v>480</v>
      </c>
    </row>
    <row r="178" spans="1:4" x14ac:dyDescent="0.25">
      <c r="A178" s="164" t="s">
        <v>478</v>
      </c>
      <c r="B178" s="178" t="s">
        <v>499</v>
      </c>
      <c r="C178" s="164" t="s">
        <v>95</v>
      </c>
      <c r="D178" s="179" t="s">
        <v>480</v>
      </c>
    </row>
    <row r="179" spans="1:4" x14ac:dyDescent="0.25">
      <c r="A179" s="164" t="s">
        <v>478</v>
      </c>
      <c r="B179" s="178" t="s">
        <v>500</v>
      </c>
      <c r="C179" s="164" t="s">
        <v>95</v>
      </c>
      <c r="D179" s="179" t="s">
        <v>480</v>
      </c>
    </row>
    <row r="180" spans="1:4" x14ac:dyDescent="0.25">
      <c r="A180" s="164" t="s">
        <v>478</v>
      </c>
      <c r="B180" s="178" t="s">
        <v>501</v>
      </c>
      <c r="C180" s="164" t="s">
        <v>95</v>
      </c>
      <c r="D180" s="179" t="s">
        <v>480</v>
      </c>
    </row>
    <row r="181" spans="1:4" x14ac:dyDescent="0.25">
      <c r="A181" s="164" t="s">
        <v>478</v>
      </c>
      <c r="B181" s="178" t="s">
        <v>502</v>
      </c>
      <c r="C181" s="164" t="s">
        <v>95</v>
      </c>
      <c r="D181" s="179" t="s">
        <v>480</v>
      </c>
    </row>
    <row r="182" spans="1:4" x14ac:dyDescent="0.25">
      <c r="A182" s="164" t="s">
        <v>478</v>
      </c>
      <c r="B182" s="178" t="s">
        <v>503</v>
      </c>
      <c r="C182" s="164" t="s">
        <v>95</v>
      </c>
      <c r="D182" s="179" t="s">
        <v>480</v>
      </c>
    </row>
    <row r="183" spans="1:4" x14ac:dyDescent="0.25">
      <c r="A183" s="164" t="s">
        <v>478</v>
      </c>
      <c r="B183" s="178" t="s">
        <v>504</v>
      </c>
      <c r="C183" s="164" t="s">
        <v>95</v>
      </c>
      <c r="D183" s="179" t="s">
        <v>480</v>
      </c>
    </row>
    <row r="184" spans="1:4" x14ac:dyDescent="0.25">
      <c r="A184" s="164" t="s">
        <v>478</v>
      </c>
      <c r="B184" s="178" t="s">
        <v>505</v>
      </c>
      <c r="C184" s="164" t="s">
        <v>95</v>
      </c>
      <c r="D184" s="179" t="s">
        <v>480</v>
      </c>
    </row>
    <row r="185" spans="1:4" x14ac:dyDescent="0.25">
      <c r="A185" s="164" t="s">
        <v>478</v>
      </c>
      <c r="B185" s="178" t="s">
        <v>506</v>
      </c>
      <c r="C185" s="164" t="s">
        <v>95</v>
      </c>
      <c r="D185" s="179" t="s">
        <v>480</v>
      </c>
    </row>
    <row r="186" spans="1:4" x14ac:dyDescent="0.25">
      <c r="A186" s="180" t="s">
        <v>478</v>
      </c>
      <c r="B186" s="181" t="s">
        <v>507</v>
      </c>
      <c r="C186" s="180" t="s">
        <v>95</v>
      </c>
      <c r="D186" s="179" t="s">
        <v>480</v>
      </c>
    </row>
    <row r="187" spans="1:4" x14ac:dyDescent="0.25">
      <c r="A187" s="180" t="s">
        <v>478</v>
      </c>
      <c r="B187" s="181" t="s">
        <v>508</v>
      </c>
      <c r="C187" s="180" t="s">
        <v>95</v>
      </c>
      <c r="D187" s="179" t="s">
        <v>480</v>
      </c>
    </row>
    <row r="188" spans="1:4" x14ac:dyDescent="0.25">
      <c r="A188" s="180" t="s">
        <v>478</v>
      </c>
      <c r="B188" s="181" t="s">
        <v>509</v>
      </c>
      <c r="C188" s="180" t="s">
        <v>95</v>
      </c>
      <c r="D188" s="179" t="s">
        <v>480</v>
      </c>
    </row>
    <row r="189" spans="1:4" x14ac:dyDescent="0.25">
      <c r="A189" s="180" t="s">
        <v>478</v>
      </c>
      <c r="B189" s="181" t="s">
        <v>510</v>
      </c>
      <c r="C189" s="180" t="s">
        <v>95</v>
      </c>
      <c r="D189" s="179" t="s">
        <v>480</v>
      </c>
    </row>
    <row r="190" spans="1:4" x14ac:dyDescent="0.25">
      <c r="A190" s="180" t="s">
        <v>478</v>
      </c>
      <c r="B190" s="181" t="s">
        <v>511</v>
      </c>
      <c r="C190" s="180" t="s">
        <v>95</v>
      </c>
      <c r="D190" s="179" t="s">
        <v>480</v>
      </c>
    </row>
    <row r="191" spans="1:4" x14ac:dyDescent="0.25">
      <c r="A191" s="180" t="s">
        <v>478</v>
      </c>
      <c r="B191" s="181" t="s">
        <v>512</v>
      </c>
      <c r="C191" s="180" t="s">
        <v>95</v>
      </c>
      <c r="D191" s="179" t="s">
        <v>480</v>
      </c>
    </row>
    <row r="192" spans="1:4" x14ac:dyDescent="0.25">
      <c r="A192" s="180" t="s">
        <v>478</v>
      </c>
      <c r="B192" s="181" t="s">
        <v>513</v>
      </c>
      <c r="C192" s="180" t="s">
        <v>95</v>
      </c>
      <c r="D192" s="179" t="s">
        <v>480</v>
      </c>
    </row>
    <row r="193" spans="1:4" x14ac:dyDescent="0.25">
      <c r="A193" s="180" t="s">
        <v>478</v>
      </c>
      <c r="B193" s="181" t="s">
        <v>514</v>
      </c>
      <c r="C193" s="180" t="s">
        <v>95</v>
      </c>
      <c r="D193" s="179" t="s">
        <v>480</v>
      </c>
    </row>
    <row r="194" spans="1:4" x14ac:dyDescent="0.25">
      <c r="A194" s="180" t="s">
        <v>478</v>
      </c>
      <c r="B194" s="181" t="s">
        <v>515</v>
      </c>
      <c r="C194" s="180" t="s">
        <v>95</v>
      </c>
      <c r="D194" s="179" t="s">
        <v>480</v>
      </c>
    </row>
    <row r="195" spans="1:4" x14ac:dyDescent="0.25">
      <c r="A195" s="180" t="s">
        <v>478</v>
      </c>
      <c r="B195" s="181" t="s">
        <v>516</v>
      </c>
      <c r="C195" s="180" t="s">
        <v>95</v>
      </c>
      <c r="D195" s="179" t="s">
        <v>480</v>
      </c>
    </row>
    <row r="196" spans="1:4" x14ac:dyDescent="0.25">
      <c r="A196" s="180" t="s">
        <v>478</v>
      </c>
      <c r="B196" s="181" t="s">
        <v>517</v>
      </c>
      <c r="C196" s="180" t="s">
        <v>95</v>
      </c>
      <c r="D196" s="179" t="s">
        <v>480</v>
      </c>
    </row>
    <row r="197" spans="1:4" x14ac:dyDescent="0.25">
      <c r="A197" s="180" t="s">
        <v>478</v>
      </c>
      <c r="B197" s="181" t="s">
        <v>518</v>
      </c>
      <c r="C197" s="180" t="s">
        <v>95</v>
      </c>
      <c r="D197" s="179" t="s">
        <v>480</v>
      </c>
    </row>
    <row r="198" spans="1:4" x14ac:dyDescent="0.25">
      <c r="A198" s="180" t="s">
        <v>478</v>
      </c>
      <c r="B198" s="181" t="s">
        <v>519</v>
      </c>
      <c r="C198" s="180" t="s">
        <v>95</v>
      </c>
      <c r="D198" s="179" t="s">
        <v>480</v>
      </c>
    </row>
    <row r="199" spans="1:4" x14ac:dyDescent="0.25">
      <c r="A199" s="180" t="s">
        <v>478</v>
      </c>
      <c r="B199" s="181" t="s">
        <v>520</v>
      </c>
      <c r="C199" s="180" t="s">
        <v>95</v>
      </c>
      <c r="D199" s="179" t="s">
        <v>480</v>
      </c>
    </row>
    <row r="200" spans="1:4" x14ac:dyDescent="0.25">
      <c r="A200" s="180" t="s">
        <v>478</v>
      </c>
      <c r="B200" s="181" t="s">
        <v>521</v>
      </c>
      <c r="C200" s="180" t="s">
        <v>95</v>
      </c>
      <c r="D200" s="179" t="s">
        <v>480</v>
      </c>
    </row>
    <row r="201" spans="1:4" x14ac:dyDescent="0.25">
      <c r="A201" s="180" t="s">
        <v>478</v>
      </c>
      <c r="B201" s="181" t="s">
        <v>522</v>
      </c>
      <c r="C201" s="180" t="s">
        <v>95</v>
      </c>
      <c r="D201" s="179" t="s">
        <v>480</v>
      </c>
    </row>
    <row r="202" spans="1:4" x14ac:dyDescent="0.25">
      <c r="A202" s="180" t="s">
        <v>478</v>
      </c>
      <c r="B202" s="181" t="s">
        <v>523</v>
      </c>
      <c r="C202" s="180" t="s">
        <v>95</v>
      </c>
      <c r="D202" s="179" t="s">
        <v>480</v>
      </c>
    </row>
    <row r="203" spans="1:4" x14ac:dyDescent="0.25">
      <c r="A203" s="180" t="s">
        <v>478</v>
      </c>
      <c r="B203" s="181" t="s">
        <v>524</v>
      </c>
      <c r="C203" s="180" t="s">
        <v>95</v>
      </c>
      <c r="D203" s="179" t="s">
        <v>480</v>
      </c>
    </row>
    <row r="204" spans="1:4" x14ac:dyDescent="0.25">
      <c r="A204" s="180" t="s">
        <v>478</v>
      </c>
      <c r="B204" s="181" t="s">
        <v>525</v>
      </c>
      <c r="C204" s="180" t="s">
        <v>95</v>
      </c>
      <c r="D204" s="179" t="s">
        <v>480</v>
      </c>
    </row>
    <row r="205" spans="1:4" x14ac:dyDescent="0.25">
      <c r="A205" s="180" t="s">
        <v>478</v>
      </c>
      <c r="B205" s="181" t="s">
        <v>526</v>
      </c>
      <c r="C205" s="180" t="s">
        <v>95</v>
      </c>
      <c r="D205" s="179" t="s">
        <v>480</v>
      </c>
    </row>
    <row r="206" spans="1:4" x14ac:dyDescent="0.25">
      <c r="A206" s="180" t="s">
        <v>478</v>
      </c>
      <c r="B206" s="181" t="s">
        <v>527</v>
      </c>
      <c r="C206" s="180" t="s">
        <v>95</v>
      </c>
      <c r="D206" s="179" t="s">
        <v>480</v>
      </c>
    </row>
    <row r="207" spans="1:4" x14ac:dyDescent="0.25">
      <c r="A207" s="180" t="s">
        <v>478</v>
      </c>
      <c r="B207" s="181" t="s">
        <v>528</v>
      </c>
      <c r="C207" s="180" t="s">
        <v>95</v>
      </c>
      <c r="D207" s="179" t="s">
        <v>480</v>
      </c>
    </row>
    <row r="208" spans="1:4" x14ac:dyDescent="0.25">
      <c r="A208" s="180" t="s">
        <v>478</v>
      </c>
      <c r="B208" s="181" t="s">
        <v>529</v>
      </c>
      <c r="C208" s="180" t="s">
        <v>95</v>
      </c>
      <c r="D208" s="179" t="s">
        <v>480</v>
      </c>
    </row>
    <row r="209" spans="1:4" x14ac:dyDescent="0.25">
      <c r="A209" s="180" t="s">
        <v>478</v>
      </c>
      <c r="B209" s="181" t="s">
        <v>530</v>
      </c>
      <c r="C209" s="180" t="s">
        <v>95</v>
      </c>
      <c r="D209" s="179" t="s">
        <v>480</v>
      </c>
    </row>
    <row r="210" spans="1:4" x14ac:dyDescent="0.25">
      <c r="A210" s="180" t="s">
        <v>478</v>
      </c>
      <c r="B210" s="181" t="s">
        <v>531</v>
      </c>
      <c r="C210" s="180" t="s">
        <v>95</v>
      </c>
      <c r="D210" s="179" t="s">
        <v>480</v>
      </c>
    </row>
    <row r="211" spans="1:4" x14ac:dyDescent="0.25">
      <c r="A211" s="180" t="s">
        <v>478</v>
      </c>
      <c r="B211" s="181" t="s">
        <v>532</v>
      </c>
      <c r="C211" s="180" t="s">
        <v>95</v>
      </c>
      <c r="D211" s="179" t="s">
        <v>480</v>
      </c>
    </row>
    <row r="212" spans="1:4" x14ac:dyDescent="0.25">
      <c r="A212" s="180" t="s">
        <v>478</v>
      </c>
      <c r="B212" s="181" t="s">
        <v>533</v>
      </c>
      <c r="C212" s="180" t="s">
        <v>95</v>
      </c>
      <c r="D212" s="179" t="s">
        <v>480</v>
      </c>
    </row>
    <row r="213" spans="1:4" x14ac:dyDescent="0.25">
      <c r="A213" s="180" t="s">
        <v>478</v>
      </c>
      <c r="B213" s="181" t="s">
        <v>534</v>
      </c>
      <c r="C213" s="180" t="s">
        <v>95</v>
      </c>
      <c r="D213" s="179" t="s">
        <v>480</v>
      </c>
    </row>
    <row r="214" spans="1:4" x14ac:dyDescent="0.25">
      <c r="A214" s="180" t="s">
        <v>478</v>
      </c>
      <c r="B214" s="181" t="s">
        <v>535</v>
      </c>
      <c r="C214" s="180" t="s">
        <v>95</v>
      </c>
      <c r="D214" s="179" t="s">
        <v>480</v>
      </c>
    </row>
    <row r="215" spans="1:4" x14ac:dyDescent="0.25">
      <c r="A215" s="180" t="s">
        <v>478</v>
      </c>
      <c r="B215" s="181" t="s">
        <v>536</v>
      </c>
      <c r="C215" s="180" t="s">
        <v>95</v>
      </c>
      <c r="D215" s="179" t="s">
        <v>480</v>
      </c>
    </row>
    <row r="216" spans="1:4" x14ac:dyDescent="0.25">
      <c r="A216" s="180" t="s">
        <v>478</v>
      </c>
      <c r="B216" s="181" t="s">
        <v>537</v>
      </c>
      <c r="C216" s="180" t="s">
        <v>95</v>
      </c>
      <c r="D216" s="179" t="s">
        <v>480</v>
      </c>
    </row>
    <row r="217" spans="1:4" x14ac:dyDescent="0.25">
      <c r="A217" s="180" t="s">
        <v>478</v>
      </c>
      <c r="B217" s="181" t="s">
        <v>538</v>
      </c>
      <c r="C217" s="180" t="s">
        <v>95</v>
      </c>
      <c r="D217" s="179" t="s">
        <v>480</v>
      </c>
    </row>
    <row r="218" spans="1:4" x14ac:dyDescent="0.25">
      <c r="A218" s="180" t="s">
        <v>478</v>
      </c>
      <c r="B218" s="181" t="s">
        <v>539</v>
      </c>
      <c r="C218" s="180" t="s">
        <v>95</v>
      </c>
      <c r="D218" s="179" t="s">
        <v>480</v>
      </c>
    </row>
    <row r="219" spans="1:4" x14ac:dyDescent="0.25">
      <c r="A219" s="180" t="s">
        <v>478</v>
      </c>
      <c r="B219" s="181" t="s">
        <v>540</v>
      </c>
      <c r="C219" s="180" t="s">
        <v>95</v>
      </c>
      <c r="D219" s="179" t="s">
        <v>480</v>
      </c>
    </row>
    <row r="220" spans="1:4" x14ac:dyDescent="0.25">
      <c r="A220" s="180" t="s">
        <v>478</v>
      </c>
      <c r="B220" s="181" t="s">
        <v>541</v>
      </c>
      <c r="C220" s="180" t="s">
        <v>95</v>
      </c>
      <c r="D220" s="179" t="s">
        <v>480</v>
      </c>
    </row>
    <row r="221" spans="1:4" x14ac:dyDescent="0.25">
      <c r="A221" s="180" t="s">
        <v>478</v>
      </c>
      <c r="B221" s="181" t="s">
        <v>542</v>
      </c>
      <c r="C221" s="180" t="s">
        <v>95</v>
      </c>
      <c r="D221" s="179" t="s">
        <v>480</v>
      </c>
    </row>
    <row r="222" spans="1:4" x14ac:dyDescent="0.25">
      <c r="A222" s="180" t="s">
        <v>478</v>
      </c>
      <c r="B222" s="181" t="s">
        <v>543</v>
      </c>
      <c r="C222" s="180" t="s">
        <v>95</v>
      </c>
      <c r="D222" s="179" t="s">
        <v>480</v>
      </c>
    </row>
    <row r="223" spans="1:4" x14ac:dyDescent="0.25">
      <c r="A223" s="180" t="s">
        <v>478</v>
      </c>
      <c r="B223" s="181" t="s">
        <v>544</v>
      </c>
      <c r="C223" s="180" t="s">
        <v>95</v>
      </c>
      <c r="D223" s="179" t="s">
        <v>480</v>
      </c>
    </row>
    <row r="224" spans="1:4" x14ac:dyDescent="0.25">
      <c r="A224" s="180" t="s">
        <v>478</v>
      </c>
      <c r="B224" s="181" t="s">
        <v>481</v>
      </c>
      <c r="C224" s="180" t="s">
        <v>95</v>
      </c>
      <c r="D224" s="179" t="s">
        <v>480</v>
      </c>
    </row>
    <row r="225" spans="1:4" x14ac:dyDescent="0.25">
      <c r="A225" s="180" t="s">
        <v>478</v>
      </c>
      <c r="B225" s="181" t="s">
        <v>545</v>
      </c>
      <c r="C225" s="180" t="s">
        <v>95</v>
      </c>
      <c r="D225" s="179" t="s">
        <v>480</v>
      </c>
    </row>
    <row r="226" spans="1:4" x14ac:dyDescent="0.25">
      <c r="A226" s="180" t="s">
        <v>478</v>
      </c>
      <c r="B226" s="181" t="s">
        <v>546</v>
      </c>
      <c r="C226" s="180" t="s">
        <v>95</v>
      </c>
      <c r="D226" s="179" t="s">
        <v>480</v>
      </c>
    </row>
    <row r="227" spans="1:4" x14ac:dyDescent="0.25">
      <c r="A227" s="180" t="s">
        <v>478</v>
      </c>
      <c r="B227" s="181" t="s">
        <v>547</v>
      </c>
      <c r="C227" s="180" t="s">
        <v>95</v>
      </c>
      <c r="D227" s="179" t="s">
        <v>480</v>
      </c>
    </row>
    <row r="228" spans="1:4" x14ac:dyDescent="0.25">
      <c r="A228" s="180" t="s">
        <v>478</v>
      </c>
      <c r="B228" s="181" t="s">
        <v>548</v>
      </c>
      <c r="C228" s="180" t="s">
        <v>95</v>
      </c>
      <c r="D228" s="179" t="s">
        <v>480</v>
      </c>
    </row>
    <row r="229" spans="1:4" x14ac:dyDescent="0.25">
      <c r="A229" s="180" t="s">
        <v>478</v>
      </c>
      <c r="B229" s="181" t="s">
        <v>549</v>
      </c>
      <c r="C229" s="180" t="s">
        <v>95</v>
      </c>
      <c r="D229" s="179" t="s">
        <v>480</v>
      </c>
    </row>
    <row r="230" spans="1:4" x14ac:dyDescent="0.25">
      <c r="A230" s="180" t="s">
        <v>478</v>
      </c>
      <c r="B230" s="181" t="s">
        <v>550</v>
      </c>
      <c r="C230" s="180" t="s">
        <v>95</v>
      </c>
      <c r="D230" s="179" t="s">
        <v>480</v>
      </c>
    </row>
    <row r="232" spans="1:4" x14ac:dyDescent="0.25">
      <c r="B232" s="182" t="s">
        <v>97</v>
      </c>
    </row>
    <row r="233" spans="1:4" x14ac:dyDescent="0.25">
      <c r="B233" s="183" t="str">
        <f>+Info!B1</f>
        <v>Ficheiro Apoio_LUMP SUM_V2025.12.15</v>
      </c>
    </row>
  </sheetData>
  <sheetProtection algorithmName="SHA-512" hashValue="2stAwYQKvc7NsciSw8043vMeQZJ4bosSORPtxXdgARICtTuKN3IfdBVPDAQYOOYz3FrK8Yp2drUA9/AeH5Hjrw==" saltValue="25IcKwzh7tuJlrAbQfJIuA==" spinCount="100000" sheet="1" formatRows="0" autoFilter="0"/>
  <mergeCells count="17">
    <mergeCell ref="AJ1:BC1"/>
    <mergeCell ref="A1:H1"/>
    <mergeCell ref="I1:J1"/>
    <mergeCell ref="A25:D25"/>
    <mergeCell ref="J27:J28"/>
    <mergeCell ref="AG1:AI1"/>
    <mergeCell ref="G25:H25"/>
    <mergeCell ref="G26:I27"/>
    <mergeCell ref="L1:AF1"/>
    <mergeCell ref="G36:I37"/>
    <mergeCell ref="G38:I39"/>
    <mergeCell ref="J29:J30"/>
    <mergeCell ref="J31:J32"/>
    <mergeCell ref="J33:J34"/>
    <mergeCell ref="G30:I31"/>
    <mergeCell ref="G32:I33"/>
    <mergeCell ref="G34:I35"/>
  </mergeCells>
  <conditionalFormatting sqref="B3:F22">
    <cfRule type="cellIs" dxfId="214" priority="23" operator="lessThanOrEqual">
      <formula>0</formula>
    </cfRule>
    <cfRule type="containsBlanks" dxfId="213" priority="25">
      <formula>LEN(TRIM(B3))=0</formula>
    </cfRule>
  </conditionalFormatting>
  <conditionalFormatting sqref="B3:I22">
    <cfRule type="containsBlanks" dxfId="212" priority="20" stopIfTrue="1">
      <formula>LEN(TRIM(B3))=0</formula>
    </cfRule>
  </conditionalFormatting>
  <conditionalFormatting sqref="D3:D22">
    <cfRule type="cellIs" priority="21" operator="greaterThanOrEqual">
      <formula>0</formula>
    </cfRule>
    <cfRule type="containsText" dxfId="211" priority="22" operator="containsText" text="&quot;&quot;">
      <formula>NOT(ISERROR(SEARCH("""""",D3)))</formula>
    </cfRule>
  </conditionalFormatting>
  <conditionalFormatting sqref="G26:I27">
    <cfRule type="containsText" dxfId="210" priority="9" operator="containsText" text="Alert">
      <formula>NOT(ISERROR(SEARCH("Alert",G26)))</formula>
    </cfRule>
  </conditionalFormatting>
  <conditionalFormatting sqref="H3:H22">
    <cfRule type="containsText" dxfId="209" priority="19" operator="containsText" text="Dados incompletos">
      <formula>NOT(ISERROR(SEARCH("Dados incompletos",H3)))</formula>
    </cfRule>
  </conditionalFormatting>
  <conditionalFormatting sqref="I3:I22">
    <cfRule type="cellIs" dxfId="208" priority="14" operator="lessThanOrEqual">
      <formula>0</formula>
    </cfRule>
    <cfRule type="containsBlanks" dxfId="207" priority="24">
      <formula>LEN(TRIM(I3))=0</formula>
    </cfRule>
  </conditionalFormatting>
  <conditionalFormatting sqref="I1:J1">
    <cfRule type="containsText" dxfId="206" priority="17" operator="containsText" text="ERRO!">
      <formula>NOT(ISERROR(SEARCH("ERRO!",I1)))</formula>
    </cfRule>
  </conditionalFormatting>
  <conditionalFormatting sqref="J3:J22">
    <cfRule type="containsText" dxfId="205" priority="16" stopIfTrue="1" operator="containsText" text="ERRO">
      <formula>NOT(ISERROR(SEARCH("ERRO",J3)))</formula>
    </cfRule>
  </conditionalFormatting>
  <conditionalFormatting sqref="K3:K22">
    <cfRule type="containsText" dxfId="204" priority="12" operator="containsText" text="Alert">
      <formula>NOT(ISERROR(SEARCH("Alert",K3)))</formula>
    </cfRule>
    <cfRule type="containsText" dxfId="203" priority="15" operator="containsText" text="ERRO">
      <formula>NOT(ISERROR(SEARCH("ERRO",K3)))</formula>
    </cfRule>
  </conditionalFormatting>
  <conditionalFormatting sqref="L2:AE2">
    <cfRule type="containsText" dxfId="202" priority="1" operator="containsText" text="S/T">
      <formula>NOT(ISERROR(SEARCH("S/T",L2)))</formula>
    </cfRule>
  </conditionalFormatting>
  <conditionalFormatting sqref="AF3:AF22">
    <cfRule type="cellIs" dxfId="201" priority="6" operator="lessThan">
      <formula>1</formula>
    </cfRule>
  </conditionalFormatting>
  <conditionalFormatting sqref="BD3:BE22">
    <cfRule type="containsText" dxfId="200" priority="2" operator="containsText" text="Alert">
      <formula>NOT(ISERROR(SEARCH("Alert",BD3)))</formula>
    </cfRule>
    <cfRule type="containsText" dxfId="199" priority="3" operator="containsText" text="ERRO">
      <formula>NOT(ISERROR(SEARCH("ERRO",BD3)))</formula>
    </cfRule>
  </conditionalFormatting>
  <dataValidations count="7">
    <dataValidation type="list" allowBlank="1" showInputMessage="1" showErrorMessage="1" sqref="D3:D22" xr:uid="{2F56EDF5-F2EA-48B6-863A-B0A30A22A7D5}">
      <formula1>"1,3,4,5,6,7,8,10"</formula1>
    </dataValidation>
    <dataValidation allowBlank="1" showInputMessage="1" showErrorMessage="1" promptTitle="Amortization Period" prompt="Equipment up to 1000€ (base value) depreciated in the month of purchase (choose 1)_x000a__x000a_Equipment worth more than 1000€ (base value) depreciated over the periods shown in the table below." sqref="D2" xr:uid="{23430F39-6E33-4E89-ACE6-E9B51B657086}"/>
    <dataValidation type="decimal" operator="greaterThan" allowBlank="1" showInputMessage="1" showErrorMessage="1" sqref="C3:C22" xr:uid="{24AC24A3-A477-422B-BCB5-67515038735B}">
      <formula1>1</formula1>
    </dataValidation>
    <dataValidation allowBlank="1" showInputMessage="1" showErrorMessage="1" promptTitle="Imputed Months" prompt="In the number of months of amortization attributable to the project, you can take into account the number of extension months allowed by the call regulations." sqref="F2" xr:uid="{3409A5E2-96B6-4585-ACB2-71E14EE47EF0}"/>
    <dataValidation allowBlank="1" showInputMessage="1" showErrorMessage="1" promptTitle="Acquisition Month" prompt="We recommend purchasing the equipment at the beginning of the project." sqref="E2" xr:uid="{0834F856-ED14-4008-9B44-4FD84DD8A8A1}"/>
    <dataValidation allowBlank="1" showInputMessage="1" showErrorMessage="1" promptTitle="VAT" prompt="Base value only (excluding VAT) - VAT refunded" sqref="AG2" xr:uid="{66CE1C89-F28D-4131-95D9-E633E2931C04}"/>
    <dataValidation allowBlank="1" showInputMessage="1" showErrorMessage="1" promptTitle="VAT" prompt="In non-eligible costs, VAT is being considered as a cost (VAT not refunded)" sqref="AH2 AI2" xr:uid="{44573B96-802C-4887-A6DC-273B0374D358}"/>
  </dataValidations>
  <pageMargins left="0.23622047244094491" right="0.23622047244094491" top="0.74803149606299213" bottom="0.74803149606299213" header="0.31496062992125984" footer="0.31496062992125984"/>
  <pageSetup paperSize="9" scale="73" fitToHeight="0" orientation="landscape" r:id="rId1"/>
  <headerFooter>
    <oddHeader>&amp;L&amp;G</oddHeader>
    <oddFooter>&amp;C&amp;F</oddFooter>
  </headerFooter>
  <legacyDrawingHF r:id="rId2"/>
  <tableParts count="2">
    <tablePart r:id="rId3"/>
    <tablePart r:id="rId4"/>
  </tableParts>
  <extLst>
    <ext xmlns:x14="http://schemas.microsoft.com/office/spreadsheetml/2009/9/main" uri="{CCE6A557-97BC-4b89-ADB6-D9C93CAAB3DF}">
      <x14:dataValidations xmlns:xm="http://schemas.microsoft.com/office/excel/2006/main" count="1">
        <x14:dataValidation type="whole" allowBlank="1" showInputMessage="1" showErrorMessage="1" xr:uid="{F20052F4-B6DD-4DBC-BF32-D2FE2FBFC4EC}">
          <x14:formula1>
            <xm:f>1</xm:f>
          </x14:formula1>
          <x14:formula2>
            <xm:f>+Info!B7+Info!B9</xm:f>
          </x14:formula2>
          <xm:sqref>F3:F22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9AD20-D599-45C6-B814-E092080FA271}">
  <dimension ref="A1:V240"/>
  <sheetViews>
    <sheetView zoomScale="70" zoomScaleNormal="70" workbookViewId="0">
      <selection activeCell="O6" sqref="O6"/>
    </sheetView>
  </sheetViews>
  <sheetFormatPr defaultColWidth="8.85546875" defaultRowHeight="15" x14ac:dyDescent="0.25"/>
  <cols>
    <col min="2" max="2" width="15" customWidth="1"/>
    <col min="3" max="3" width="9.42578125" bestFit="1" customWidth="1"/>
    <col min="4" max="12" width="12.42578125" customWidth="1"/>
    <col min="13" max="13" width="10.42578125" customWidth="1"/>
    <col min="14" max="14" width="29.42578125" customWidth="1"/>
    <col min="15" max="15" width="20.42578125" customWidth="1"/>
    <col min="22" max="22" width="19.42578125" customWidth="1"/>
  </cols>
  <sheetData>
    <row r="1" spans="1:22" x14ac:dyDescent="0.25">
      <c r="A1" s="713">
        <f>+'5.Equipments'!A3</f>
        <v>1</v>
      </c>
      <c r="B1" s="133">
        <f>IF('5.Equipments'!E3=0,0,'5.Equipments'!C3)</f>
        <v>0</v>
      </c>
      <c r="C1" s="134"/>
      <c r="D1" s="229">
        <v>3</v>
      </c>
      <c r="E1" s="229">
        <v>4</v>
      </c>
      <c r="F1" s="229">
        <v>5</v>
      </c>
      <c r="G1" s="229">
        <v>6</v>
      </c>
      <c r="H1" s="229">
        <v>7</v>
      </c>
      <c r="I1" s="229">
        <v>8</v>
      </c>
      <c r="J1" s="229">
        <v>9</v>
      </c>
      <c r="K1" s="229">
        <v>10</v>
      </c>
      <c r="L1" s="229">
        <v>11</v>
      </c>
      <c r="M1" s="229">
        <v>12</v>
      </c>
      <c r="N1" s="136" t="s">
        <v>306</v>
      </c>
      <c r="O1" s="228">
        <f>IFERROR(+O2/12,0)</f>
        <v>0</v>
      </c>
      <c r="U1" t="s">
        <v>307</v>
      </c>
      <c r="V1" t="s">
        <v>308</v>
      </c>
    </row>
    <row r="2" spans="1:22" x14ac:dyDescent="0.25">
      <c r="A2" s="714"/>
      <c r="B2" s="138" t="s">
        <v>309</v>
      </c>
      <c r="C2" s="139" t="s">
        <v>310</v>
      </c>
      <c r="D2" s="139" t="s">
        <v>311</v>
      </c>
      <c r="E2" s="139" t="s">
        <v>312</v>
      </c>
      <c r="F2" s="139" t="s">
        <v>313</v>
      </c>
      <c r="G2" s="139" t="s">
        <v>314</v>
      </c>
      <c r="H2" s="139" t="s">
        <v>315</v>
      </c>
      <c r="I2" s="139" t="s">
        <v>316</v>
      </c>
      <c r="J2" s="139" t="s">
        <v>317</v>
      </c>
      <c r="K2" s="139" t="s">
        <v>318</v>
      </c>
      <c r="L2" s="139" t="s">
        <v>319</v>
      </c>
      <c r="M2" s="139" t="s">
        <v>320</v>
      </c>
      <c r="N2" s="140" t="s">
        <v>321</v>
      </c>
      <c r="O2" s="141">
        <f>IFERROR((VLOOKUP(A1,Tabela8[[No.]:[Institution**]],4,0)*12),0)</f>
        <v>0</v>
      </c>
      <c r="U2">
        <v>1</v>
      </c>
      <c r="V2">
        <f>+O6</f>
        <v>0</v>
      </c>
    </row>
    <row r="3" spans="1:22" x14ac:dyDescent="0.25">
      <c r="A3" s="714"/>
      <c r="B3" s="138">
        <v>3</v>
      </c>
      <c r="C3" s="142">
        <v>0.5</v>
      </c>
      <c r="D3" s="143">
        <f>B1*C3</f>
        <v>0</v>
      </c>
      <c r="E3" s="143">
        <f>D3*C3</f>
        <v>0</v>
      </c>
      <c r="F3" s="143">
        <f>B1-D3-E3</f>
        <v>0</v>
      </c>
      <c r="G3" s="144"/>
      <c r="H3" s="144"/>
      <c r="I3" s="144"/>
      <c r="J3" s="144"/>
      <c r="K3" s="144"/>
      <c r="L3" s="144"/>
      <c r="M3" s="144"/>
      <c r="N3" s="145" t="s">
        <v>322</v>
      </c>
      <c r="O3" s="141">
        <f>+Info!B7</f>
        <v>36</v>
      </c>
      <c r="U3">
        <v>2</v>
      </c>
      <c r="V3">
        <f>+O18</f>
        <v>0</v>
      </c>
    </row>
    <row r="4" spans="1:22" x14ac:dyDescent="0.25">
      <c r="A4" s="714"/>
      <c r="B4" s="138">
        <v>4</v>
      </c>
      <c r="C4" s="142">
        <v>0.375</v>
      </c>
      <c r="D4" s="143">
        <f>B1*$C$4</f>
        <v>0</v>
      </c>
      <c r="E4" s="143">
        <f>(B1-D4)*C4</f>
        <v>0</v>
      </c>
      <c r="F4" s="143">
        <f>(+B1-D4-E4)/2</f>
        <v>0</v>
      </c>
      <c r="G4" s="143">
        <f>+F4</f>
        <v>0</v>
      </c>
      <c r="H4" s="144"/>
      <c r="I4" s="144"/>
      <c r="J4" s="144"/>
      <c r="K4" s="144"/>
      <c r="L4" s="144"/>
      <c r="M4" s="144"/>
      <c r="N4" s="145" t="s">
        <v>323</v>
      </c>
      <c r="O4" s="141" t="str">
        <f>VLOOKUP(A1,Tabela8[[No.]:[Institution**]],5,0)</f>
        <v/>
      </c>
      <c r="U4">
        <v>3</v>
      </c>
      <c r="V4">
        <f>+O30</f>
        <v>0</v>
      </c>
    </row>
    <row r="5" spans="1:22" x14ac:dyDescent="0.25">
      <c r="A5" s="714"/>
      <c r="B5" s="138">
        <v>5</v>
      </c>
      <c r="C5" s="142">
        <v>0.4</v>
      </c>
      <c r="D5" s="143">
        <f>B1*$C$5</f>
        <v>0</v>
      </c>
      <c r="E5" s="143">
        <f>(B1-D5)*C5</f>
        <v>0</v>
      </c>
      <c r="F5" s="143">
        <f>(B1-D5-E5)*C5</f>
        <v>0</v>
      </c>
      <c r="G5" s="143">
        <f>(+B1-D5-E5-F5)/2</f>
        <v>0</v>
      </c>
      <c r="H5" s="143">
        <f>B1-D5-E5-F5-G5</f>
        <v>0</v>
      </c>
      <c r="I5" s="144"/>
      <c r="J5" s="144"/>
      <c r="K5" s="144"/>
      <c r="L5" s="144"/>
      <c r="M5" s="144"/>
      <c r="N5" t="s">
        <v>324</v>
      </c>
      <c r="O5" s="141" t="str">
        <f>+'5.Equipments'!F3</f>
        <v/>
      </c>
      <c r="P5" s="711" t="s">
        <v>704</v>
      </c>
      <c r="Q5" s="712"/>
      <c r="R5" s="712"/>
      <c r="S5" s="712"/>
      <c r="T5" s="712"/>
      <c r="U5">
        <v>4</v>
      </c>
      <c r="V5">
        <f>+O42</f>
        <v>0</v>
      </c>
    </row>
    <row r="6" spans="1:22" x14ac:dyDescent="0.25">
      <c r="A6" s="714"/>
      <c r="B6" s="138">
        <v>6</v>
      </c>
      <c r="C6" s="142">
        <v>0.33333333333333331</v>
      </c>
      <c r="D6" s="146">
        <f>B1*$C$6</f>
        <v>0</v>
      </c>
      <c r="E6" s="146">
        <f>(B1-D6)*C6</f>
        <v>0</v>
      </c>
      <c r="F6" s="146">
        <f>(B1-D6-E6)*C6</f>
        <v>0</v>
      </c>
      <c r="G6" s="146">
        <f>(B1-D6-E6-F6)*C6</f>
        <v>0</v>
      </c>
      <c r="H6" s="146">
        <f>(+B1-D6-E6-F6-G6)/2</f>
        <v>0</v>
      </c>
      <c r="I6" s="146">
        <f>B1-D6-E6-F6-G6-H6</f>
        <v>0</v>
      </c>
      <c r="J6" s="144"/>
      <c r="K6" s="144"/>
      <c r="L6" s="144"/>
      <c r="M6" s="144"/>
      <c r="N6" s="145" t="s">
        <v>325</v>
      </c>
      <c r="O6" s="147">
        <f>SUM(D12:M12)</f>
        <v>0</v>
      </c>
      <c r="P6" s="148" t="s">
        <v>326</v>
      </c>
      <c r="U6">
        <v>5</v>
      </c>
      <c r="V6">
        <f>O54</f>
        <v>0</v>
      </c>
    </row>
    <row r="7" spans="1:22" x14ac:dyDescent="0.25">
      <c r="A7" s="714"/>
      <c r="B7" s="138">
        <v>7</v>
      </c>
      <c r="C7" s="142">
        <v>0.3571428571428571</v>
      </c>
      <c r="D7" s="143">
        <f>B1*$C$7</f>
        <v>0</v>
      </c>
      <c r="E7" s="143">
        <f>(B1-D7)*C7</f>
        <v>0</v>
      </c>
      <c r="F7" s="143">
        <f>(B1-D7-E7)*C7</f>
        <v>0</v>
      </c>
      <c r="G7" s="143">
        <f>(B1-D7-E7-F7)*C7</f>
        <v>0</v>
      </c>
      <c r="H7" s="143">
        <f>(B1-D7-E7-F7-G7)*C7</f>
        <v>0</v>
      </c>
      <c r="I7" s="143">
        <f>(+B1-D7-E7-F7-G7-H7)/2</f>
        <v>0</v>
      </c>
      <c r="J7" s="143">
        <f>B1-D7-E7-F7-G7-H7-I7</f>
        <v>0</v>
      </c>
      <c r="K7" s="144"/>
      <c r="L7" s="144"/>
      <c r="M7" s="144"/>
      <c r="N7" s="149" t="s">
        <v>327</v>
      </c>
      <c r="O7" s="150">
        <f>(B1-O6)*1.23</f>
        <v>0</v>
      </c>
      <c r="P7" s="148" t="s">
        <v>328</v>
      </c>
      <c r="U7">
        <v>6</v>
      </c>
      <c r="V7">
        <f>O66</f>
        <v>0</v>
      </c>
    </row>
    <row r="8" spans="1:22" x14ac:dyDescent="0.25">
      <c r="A8" s="714"/>
      <c r="B8" s="138">
        <v>8</v>
      </c>
      <c r="C8" s="142">
        <v>0.3125</v>
      </c>
      <c r="D8" s="143">
        <f>B1*$C$8</f>
        <v>0</v>
      </c>
      <c r="E8" s="143">
        <f>(B1-D8)*C8</f>
        <v>0</v>
      </c>
      <c r="F8" s="143">
        <f>(B1-D8-E8)*C8</f>
        <v>0</v>
      </c>
      <c r="G8" s="143">
        <f>(B1-D8-E8-F8)*C8</f>
        <v>0</v>
      </c>
      <c r="H8" s="143">
        <f>(B1-D8-E8-F8-G8)*C8</f>
        <v>0</v>
      </c>
      <c r="I8" s="143">
        <f>+(B1-D8-E8-F8-G8-H8)/3</f>
        <v>0</v>
      </c>
      <c r="J8" s="143">
        <f>+I8</f>
        <v>0</v>
      </c>
      <c r="K8" s="143">
        <f>+J8</f>
        <v>0</v>
      </c>
      <c r="L8" s="144"/>
      <c r="M8" s="144"/>
      <c r="O8" s="141"/>
      <c r="U8">
        <v>7</v>
      </c>
      <c r="V8">
        <f>O78</f>
        <v>0</v>
      </c>
    </row>
    <row r="9" spans="1:22" x14ac:dyDescent="0.25">
      <c r="A9" s="714"/>
      <c r="B9" s="151">
        <v>10</v>
      </c>
      <c r="C9" s="152">
        <v>0.25</v>
      </c>
      <c r="D9" s="153">
        <f>B1*$C$9</f>
        <v>0</v>
      </c>
      <c r="E9" s="153">
        <f>(B1-D9)*C9</f>
        <v>0</v>
      </c>
      <c r="F9" s="153">
        <f>(B1-D9-E9)*C9</f>
        <v>0</v>
      </c>
      <c r="G9" s="153">
        <f>(B1-D9-E9-F9)*C9</f>
        <v>0</v>
      </c>
      <c r="H9" s="153">
        <f>(B1-D9-E9-F9-G9)*C9</f>
        <v>0</v>
      </c>
      <c r="I9" s="153">
        <f>+(B1-D9-E9-F9-G9-H9)/5</f>
        <v>0</v>
      </c>
      <c r="J9" s="153">
        <f>+I9</f>
        <v>0</v>
      </c>
      <c r="K9" s="153">
        <f>+J9</f>
        <v>0</v>
      </c>
      <c r="L9" s="153">
        <f>+K9</f>
        <v>0</v>
      </c>
      <c r="M9" s="154">
        <f>+L9</f>
        <v>0</v>
      </c>
      <c r="O9" s="141"/>
    </row>
    <row r="10" spans="1:22" x14ac:dyDescent="0.25">
      <c r="A10" s="714"/>
      <c r="B10" s="716" t="s">
        <v>329</v>
      </c>
      <c r="C10" s="717"/>
      <c r="D10" s="155">
        <f>IF(O1=0,0,IF(O1=1,(D3+E3+F3),VLOOKUP($O1,$B3:$M9,D$1,0)))</f>
        <v>0</v>
      </c>
      <c r="E10" s="155">
        <f>IF(O1=0,0,IF(O1=1,0,VLOOKUP($O1,$B3:$M9,E$1,0)))</f>
        <v>0</v>
      </c>
      <c r="F10" s="155">
        <f>IF(O1=0,0,IF(O1=1,0,VLOOKUP($O1,$B3:$M9,F$1,0)))</f>
        <v>0</v>
      </c>
      <c r="G10" s="155">
        <f>IF(O1=0,0,IF(O1=1,0,VLOOKUP($O1,$B3:$M9,G$1,0)))</f>
        <v>0</v>
      </c>
      <c r="H10" s="155">
        <f>IF(O1=0,0,IF(O1=1,0,VLOOKUP($O1,$B3:$M9,H$1,0)))</f>
        <v>0</v>
      </c>
      <c r="I10" s="155">
        <f>IF(O1=0,0,IF(O1=1,0,VLOOKUP($O1,$B3:$M9,I$1,0)))</f>
        <v>0</v>
      </c>
      <c r="J10" s="155">
        <f>IF(O1=0,0,IF(O1=1,0,VLOOKUP($O1,$B3:$M9,J$1,0)))</f>
        <v>0</v>
      </c>
      <c r="K10" s="155">
        <f>IF(O1=0,0,IF(O1=1,0,VLOOKUP($O1,$B3:$M9,K$1,0)))</f>
        <v>0</v>
      </c>
      <c r="L10" s="155">
        <f>IF(O1=0,0,IF(O1=1,0,VLOOKUP($O1,$B3:$M9,L$1,0)))</f>
        <v>0</v>
      </c>
      <c r="M10" s="155">
        <f>IF(O1=0,0,IF(O1=1,0,VLOOKUP($O1,$B3:$M9,M$1,0)))</f>
        <v>0</v>
      </c>
      <c r="O10" s="141"/>
      <c r="U10">
        <v>8</v>
      </c>
      <c r="V10">
        <f>O90</f>
        <v>0</v>
      </c>
    </row>
    <row r="11" spans="1:22" x14ac:dyDescent="0.25">
      <c r="A11" s="714"/>
      <c r="B11" s="718" t="s">
        <v>330</v>
      </c>
      <c r="C11" s="719"/>
      <c r="D11" s="156">
        <f>IF(O1=0,0,IF(O5&gt;12,12,O5))</f>
        <v>0</v>
      </c>
      <c r="E11" s="156">
        <f>IF(O1=0,0,IF((O5-D11)&gt;12,12,(O5-D11)))</f>
        <v>0</v>
      </c>
      <c r="F11" s="156">
        <f>IF(O1=0,0,IF((O5-E11-D11)&gt;12,12,(O5-D11-E11)))</f>
        <v>0</v>
      </c>
      <c r="G11" s="156">
        <f>IF(O1=0,0,IF((O5-F11-E11-D11)&gt;12,12,(O5-E11-F11-D11)))</f>
        <v>0</v>
      </c>
      <c r="H11" s="156">
        <f>IF(O1=0,0,IF((O5-G11-F11-E11-D11)&gt;12,12,(O5-F11-G11-E11-D11)))</f>
        <v>0</v>
      </c>
      <c r="I11" s="156">
        <f>IF(O1=0,0,IF((O5-H11-G11-F11-E11-D11)&gt;12,12,(O5-G11-H11-F11-E11-D11)))</f>
        <v>0</v>
      </c>
      <c r="J11" s="156">
        <f>IF(O1=0,0,IF((O5-I11-H11-G11-F11-E11-D11)&gt;12,12,(O5-H11-I11-G11-F11-E11-D11)))</f>
        <v>0</v>
      </c>
      <c r="K11" s="156">
        <f>IF(O1=0,0,IF((O5-J11-I11-H11-G11-F11-E11-D11)&gt;12,12,(O5-I11-J11-H11-G11-F11-E11-D11)))</f>
        <v>0</v>
      </c>
      <c r="L11" s="156">
        <f>IF(O1=0,0,IF((O5-J11-I11-H11-G11-F11-E11-D11)&gt;12,12,(O5-I11-J11-H11-G11-F11-E11-D11-K11)))</f>
        <v>0</v>
      </c>
      <c r="M11" s="156">
        <f>IF(O1=0,0,IF((O5-J11-I11-H11-G11-F11-E11-D11)&gt;12,12,(O5-I11-J11-H11-G11-F11-E11-D11-K11-L11)))</f>
        <v>0</v>
      </c>
      <c r="O11" s="141"/>
      <c r="U11">
        <v>9</v>
      </c>
      <c r="V11">
        <f>O102</f>
        <v>0</v>
      </c>
    </row>
    <row r="12" spans="1:22" ht="15.75" thickBot="1" x14ac:dyDescent="0.3">
      <c r="A12" s="715"/>
      <c r="B12" s="720" t="s">
        <v>331</v>
      </c>
      <c r="C12" s="721"/>
      <c r="D12" s="157">
        <f>+D10/12*D11</f>
        <v>0</v>
      </c>
      <c r="E12" s="157">
        <f t="shared" ref="E12:M12" si="0">+E10/12*E11</f>
        <v>0</v>
      </c>
      <c r="F12" s="157">
        <f t="shared" si="0"/>
        <v>0</v>
      </c>
      <c r="G12" s="157">
        <f t="shared" si="0"/>
        <v>0</v>
      </c>
      <c r="H12" s="157">
        <f t="shared" si="0"/>
        <v>0</v>
      </c>
      <c r="I12" s="157">
        <f t="shared" si="0"/>
        <v>0</v>
      </c>
      <c r="J12" s="157">
        <f t="shared" si="0"/>
        <v>0</v>
      </c>
      <c r="K12" s="157">
        <f t="shared" si="0"/>
        <v>0</v>
      </c>
      <c r="L12" s="157">
        <f t="shared" si="0"/>
        <v>0</v>
      </c>
      <c r="M12" s="157">
        <f t="shared" si="0"/>
        <v>0</v>
      </c>
      <c r="N12" s="158"/>
      <c r="O12" s="159"/>
      <c r="U12">
        <v>10</v>
      </c>
      <c r="V12">
        <f>O114</f>
        <v>0</v>
      </c>
    </row>
    <row r="13" spans="1:22" x14ac:dyDescent="0.25">
      <c r="A13" s="713">
        <f>+'5.Equipments'!A4</f>
        <v>2</v>
      </c>
      <c r="B13" s="133">
        <f>IF('5.Equipments'!E4=0,0,'5.Equipments'!C4)</f>
        <v>0</v>
      </c>
      <c r="C13" s="134"/>
      <c r="D13" s="135">
        <v>3</v>
      </c>
      <c r="E13" s="135">
        <v>4</v>
      </c>
      <c r="F13" s="135">
        <v>5</v>
      </c>
      <c r="G13" s="135">
        <v>6</v>
      </c>
      <c r="H13" s="135">
        <v>7</v>
      </c>
      <c r="I13" s="135">
        <v>8</v>
      </c>
      <c r="J13" s="135">
        <v>9</v>
      </c>
      <c r="K13" s="135">
        <v>10</v>
      </c>
      <c r="L13" s="135">
        <v>11</v>
      </c>
      <c r="M13" s="135">
        <v>12</v>
      </c>
      <c r="N13" s="136" t="s">
        <v>306</v>
      </c>
      <c r="O13" s="137">
        <f>+O14/12</f>
        <v>0</v>
      </c>
      <c r="U13">
        <v>11</v>
      </c>
      <c r="V13">
        <f>O126</f>
        <v>0</v>
      </c>
    </row>
    <row r="14" spans="1:22" x14ac:dyDescent="0.25">
      <c r="A14" s="714"/>
      <c r="B14" s="138" t="s">
        <v>309</v>
      </c>
      <c r="C14" s="139" t="s">
        <v>310</v>
      </c>
      <c r="D14" s="139" t="s">
        <v>311</v>
      </c>
      <c r="E14" s="139" t="s">
        <v>312</v>
      </c>
      <c r="F14" s="139" t="s">
        <v>313</v>
      </c>
      <c r="G14" s="139" t="s">
        <v>314</v>
      </c>
      <c r="H14" s="139" t="s">
        <v>315</v>
      </c>
      <c r="I14" s="139" t="s">
        <v>316</v>
      </c>
      <c r="J14" s="139" t="s">
        <v>317</v>
      </c>
      <c r="K14" s="139" t="s">
        <v>318</v>
      </c>
      <c r="L14" s="139" t="s">
        <v>319</v>
      </c>
      <c r="M14" s="139" t="s">
        <v>320</v>
      </c>
      <c r="N14" s="140" t="s">
        <v>321</v>
      </c>
      <c r="O14" s="141">
        <f>IFERROR(VLOOKUP(A13,Tabela8[[No.]:[Institution**]],4,0)*12,0)</f>
        <v>0</v>
      </c>
      <c r="U14">
        <v>12</v>
      </c>
      <c r="V14">
        <f>O138</f>
        <v>0</v>
      </c>
    </row>
    <row r="15" spans="1:22" x14ac:dyDescent="0.25">
      <c r="A15" s="714"/>
      <c r="B15" s="138">
        <v>3</v>
      </c>
      <c r="C15" s="142">
        <v>0.5</v>
      </c>
      <c r="D15" s="143">
        <f>B13*C15</f>
        <v>0</v>
      </c>
      <c r="E15" s="143">
        <f>D15*C15</f>
        <v>0</v>
      </c>
      <c r="F15" s="143">
        <f>B13-D15-E15</f>
        <v>0</v>
      </c>
      <c r="G15" s="144"/>
      <c r="H15" s="144"/>
      <c r="I15" s="144"/>
      <c r="J15" s="144"/>
      <c r="K15" s="144"/>
      <c r="L15" s="144"/>
      <c r="M15" s="144"/>
      <c r="N15" s="145" t="s">
        <v>322</v>
      </c>
      <c r="O15" s="141">
        <f>+Info!B7</f>
        <v>36</v>
      </c>
      <c r="U15">
        <v>13</v>
      </c>
      <c r="V15">
        <f>O150</f>
        <v>0</v>
      </c>
    </row>
    <row r="16" spans="1:22" x14ac:dyDescent="0.25">
      <c r="A16" s="714"/>
      <c r="B16" s="138">
        <v>4</v>
      </c>
      <c r="C16" s="142">
        <v>0.375</v>
      </c>
      <c r="D16" s="143">
        <f>B13*$C$4</f>
        <v>0</v>
      </c>
      <c r="E16" s="143">
        <f>(B13-D16)*C16</f>
        <v>0</v>
      </c>
      <c r="F16" s="143">
        <f>(+B13-D16-E16)/2</f>
        <v>0</v>
      </c>
      <c r="G16" s="143">
        <f>+F16</f>
        <v>0</v>
      </c>
      <c r="H16" s="144"/>
      <c r="I16" s="144"/>
      <c r="J16" s="144"/>
      <c r="K16" s="144"/>
      <c r="L16" s="144"/>
      <c r="M16" s="144"/>
      <c r="N16" s="145" t="s">
        <v>323</v>
      </c>
      <c r="O16" s="141" t="str">
        <f>VLOOKUP(A13,'5.Equipments'!$A$3:$E$22,5,0)</f>
        <v/>
      </c>
      <c r="U16">
        <v>14</v>
      </c>
      <c r="V16">
        <f>O162</f>
        <v>0</v>
      </c>
    </row>
    <row r="17" spans="1:22" x14ac:dyDescent="0.25">
      <c r="A17" s="714"/>
      <c r="B17" s="138">
        <v>5</v>
      </c>
      <c r="C17" s="142">
        <v>0.4</v>
      </c>
      <c r="D17" s="143">
        <f>B13*$C$5</f>
        <v>0</v>
      </c>
      <c r="E17" s="143">
        <f>(B13-D17)*C17</f>
        <v>0</v>
      </c>
      <c r="F17" s="143">
        <f>(B13-D17-E17)*C17</f>
        <v>0</v>
      </c>
      <c r="G17" s="143">
        <f>(+B13-D17-E17-F17)/2</f>
        <v>0</v>
      </c>
      <c r="H17" s="143">
        <f>B13-D17-E17-F17-G17</f>
        <v>0</v>
      </c>
      <c r="I17" s="144"/>
      <c r="J17" s="144"/>
      <c r="K17" s="144"/>
      <c r="L17" s="144"/>
      <c r="M17" s="144"/>
      <c r="N17" t="s">
        <v>324</v>
      </c>
      <c r="O17" s="141" t="str">
        <f>+'5.Equipments'!F4</f>
        <v/>
      </c>
      <c r="U17">
        <v>15</v>
      </c>
      <c r="V17">
        <f>O174</f>
        <v>0</v>
      </c>
    </row>
    <row r="18" spans="1:22" x14ac:dyDescent="0.25">
      <c r="A18" s="714"/>
      <c r="B18" s="138">
        <v>6</v>
      </c>
      <c r="C18" s="142">
        <v>0.33333333333333331</v>
      </c>
      <c r="D18" s="146">
        <f>B13*$C$6</f>
        <v>0</v>
      </c>
      <c r="E18" s="146">
        <f>(B13-D18)*C18</f>
        <v>0</v>
      </c>
      <c r="F18" s="146">
        <f>(B13-D18-E18)*C18</f>
        <v>0</v>
      </c>
      <c r="G18" s="146">
        <f>(B13-D18-E18-F18)*C18</f>
        <v>0</v>
      </c>
      <c r="H18" s="146">
        <f>(+B13-D18-E18-F18-G18)/2</f>
        <v>0</v>
      </c>
      <c r="I18" s="146">
        <f>B13-D18-E18-F18-G18-H18</f>
        <v>0</v>
      </c>
      <c r="J18" s="144"/>
      <c r="K18" s="144"/>
      <c r="L18" s="144"/>
      <c r="M18" s="144"/>
      <c r="N18" s="145" t="s">
        <v>325</v>
      </c>
      <c r="O18" s="147">
        <f>SUM(D24:M24)</f>
        <v>0</v>
      </c>
      <c r="U18">
        <v>16</v>
      </c>
      <c r="V18">
        <f>O186</f>
        <v>0</v>
      </c>
    </row>
    <row r="19" spans="1:22" x14ac:dyDescent="0.25">
      <c r="A19" s="714"/>
      <c r="B19" s="138">
        <v>7</v>
      </c>
      <c r="C19" s="142">
        <v>0.3571428571428571</v>
      </c>
      <c r="D19" s="143">
        <f>B13*$C$7</f>
        <v>0</v>
      </c>
      <c r="E19" s="143">
        <f>(B13-D19)*C19</f>
        <v>0</v>
      </c>
      <c r="F19" s="143">
        <f>(B13-D19-E19)*C19</f>
        <v>0</v>
      </c>
      <c r="G19" s="143">
        <f>(B13-D19-E19-F19)*C19</f>
        <v>0</v>
      </c>
      <c r="H19" s="143">
        <f>(B13-D19-E19-F19-G19)*C19</f>
        <v>0</v>
      </c>
      <c r="I19" s="143">
        <f>(+B13-D19-E19-F19-G19-H19)/2</f>
        <v>0</v>
      </c>
      <c r="J19" s="143">
        <f>B13-D19-E19-F19-G19-H19-I19</f>
        <v>0</v>
      </c>
      <c r="K19" s="144"/>
      <c r="L19" s="144"/>
      <c r="M19" s="144"/>
      <c r="N19" s="149" t="s">
        <v>327</v>
      </c>
      <c r="O19" s="150">
        <f>(B13-O18)*1.23</f>
        <v>0</v>
      </c>
      <c r="P19" s="148" t="s">
        <v>328</v>
      </c>
      <c r="U19">
        <v>17</v>
      </c>
      <c r="V19">
        <f>O198</f>
        <v>0</v>
      </c>
    </row>
    <row r="20" spans="1:22" x14ac:dyDescent="0.25">
      <c r="A20" s="714"/>
      <c r="B20" s="138">
        <v>8</v>
      </c>
      <c r="C20" s="142">
        <v>0.3125</v>
      </c>
      <c r="D20" s="143">
        <f>B13*$C$8</f>
        <v>0</v>
      </c>
      <c r="E20" s="143">
        <f>(B13-D20)*C20</f>
        <v>0</v>
      </c>
      <c r="F20" s="143">
        <f>(B13-D20-E20)*C20</f>
        <v>0</v>
      </c>
      <c r="G20" s="143">
        <f>(B13-D20-E20-F20)*C20</f>
        <v>0</v>
      </c>
      <c r="H20" s="143">
        <f>(B13-D20-E20-F20-G20)*C20</f>
        <v>0</v>
      </c>
      <c r="I20" s="143">
        <f>+(B13-D20-E20-F20-G20-H20)/3</f>
        <v>0</v>
      </c>
      <c r="J20" s="143">
        <f>+I20</f>
        <v>0</v>
      </c>
      <c r="K20" s="143">
        <f>+J20</f>
        <v>0</v>
      </c>
      <c r="L20" s="144"/>
      <c r="M20" s="144"/>
      <c r="O20" s="141"/>
      <c r="U20">
        <v>18</v>
      </c>
      <c r="V20">
        <f>O210</f>
        <v>0</v>
      </c>
    </row>
    <row r="21" spans="1:22" x14ac:dyDescent="0.25">
      <c r="A21" s="714"/>
      <c r="B21" s="151">
        <v>10</v>
      </c>
      <c r="C21" s="152">
        <v>0.25</v>
      </c>
      <c r="D21" s="153">
        <f>B13*$C$9</f>
        <v>0</v>
      </c>
      <c r="E21" s="153">
        <f>(B13-D21)*C21</f>
        <v>0</v>
      </c>
      <c r="F21" s="153">
        <f>(B13-D21-E21)*C21</f>
        <v>0</v>
      </c>
      <c r="G21" s="153">
        <f>(B13-D21-E21-F21)*C21</f>
        <v>0</v>
      </c>
      <c r="H21" s="153">
        <f>(B13-D21-E21-F21-G21)*C21</f>
        <v>0</v>
      </c>
      <c r="I21" s="153">
        <f>+(B13-D21-E21-F21-G21-H21)/5</f>
        <v>0</v>
      </c>
      <c r="J21" s="153">
        <f>+I21</f>
        <v>0</v>
      </c>
      <c r="K21" s="153">
        <f>+J21</f>
        <v>0</v>
      </c>
      <c r="L21" s="153">
        <f>+K21</f>
        <v>0</v>
      </c>
      <c r="M21" s="154">
        <f>+L21</f>
        <v>0</v>
      </c>
      <c r="O21" s="141"/>
    </row>
    <row r="22" spans="1:22" x14ac:dyDescent="0.25">
      <c r="A22" s="714"/>
      <c r="B22" s="716" t="s">
        <v>329</v>
      </c>
      <c r="C22" s="717"/>
      <c r="D22" s="155">
        <f>IF(O13=0,0,IF(O13=1,(D15+E15+F15),VLOOKUP($O13,$B15:$M21,D$1,0)))</f>
        <v>0</v>
      </c>
      <c r="E22" s="155">
        <f>IF(O13=0,0,IF(O13=1,0,VLOOKUP($O13,$B15:$M21,E$1,0)))</f>
        <v>0</v>
      </c>
      <c r="F22" s="155">
        <f>IF(O13=0,0,IF(O13=1,0,VLOOKUP($O13,$B15:$M21,F$1,0)))</f>
        <v>0</v>
      </c>
      <c r="G22" s="155">
        <f>IF(O13=0,0,IF(O13=1,0,VLOOKUP($O13,$B15:$M21,G$1,0)))</f>
        <v>0</v>
      </c>
      <c r="H22" s="155">
        <f>IF(O13=0,0,IF(O13=1,0,VLOOKUP($O13,$B15:$M21,H$1,0)))</f>
        <v>0</v>
      </c>
      <c r="I22" s="155">
        <f>IF(O13=0,0,IF(O13=1,0,VLOOKUP($O13,$B15:$M21,I$1,0)))</f>
        <v>0</v>
      </c>
      <c r="J22" s="155">
        <f>IF(O13=0,0,IF(O13=1,0,VLOOKUP($O13,$B15:$M21,J$1,0)))</f>
        <v>0</v>
      </c>
      <c r="K22" s="155">
        <f>IF(O13=0,0,IF(O13=1,0,VLOOKUP($O13,$B15:$M21,K$1,0)))</f>
        <v>0</v>
      </c>
      <c r="L22" s="155">
        <f>IF(O13=0,0,IF(O13=1,0,VLOOKUP($O13,$B15:$M21,L$1,0)))</f>
        <v>0</v>
      </c>
      <c r="M22" s="155">
        <f>IF(O13=0,0,IF(O13=1,0,VLOOKUP($O13,$B15:$M21,M$1,0)))</f>
        <v>0</v>
      </c>
      <c r="O22" s="141"/>
      <c r="U22">
        <v>19</v>
      </c>
      <c r="V22">
        <f>O222</f>
        <v>0</v>
      </c>
    </row>
    <row r="23" spans="1:22" x14ac:dyDescent="0.25">
      <c r="A23" s="714"/>
      <c r="B23" s="718" t="s">
        <v>330</v>
      </c>
      <c r="C23" s="719"/>
      <c r="D23" s="156">
        <f>IF(O13=0,0,IF(O17&gt;12,12,O17))</f>
        <v>0</v>
      </c>
      <c r="E23" s="156">
        <f>IF(O13=0,0,IF((O17-D23)&gt;12,12,(O17-D23)))</f>
        <v>0</v>
      </c>
      <c r="F23" s="156">
        <f>IF(O13=0,0,IF((O17-E23-D23)&gt;12,12,(O17-D23-E23)))</f>
        <v>0</v>
      </c>
      <c r="G23" s="156">
        <f>IF(O13=0,0,IF((O17-F23-E23-D23)&gt;12,12,(O17-E23-F23-D23)))</f>
        <v>0</v>
      </c>
      <c r="H23" s="156">
        <f>IF(O13=0,0,IF((O17-G23-F23-E23-D23)&gt;12,12,(O17-F23-G23-E23-D23)))</f>
        <v>0</v>
      </c>
      <c r="I23" s="156">
        <f>IF(O13=0,0,IF((O17-H23-G23-F23-E23-D23)&gt;12,12,(O17-G23-H23-F23-E23-D23)))</f>
        <v>0</v>
      </c>
      <c r="J23" s="156">
        <f>IF(O13=0,0,IF((O17-I23-H23-G23-F23-E23-D23)&gt;12,12,(O17-H23-I23-G23-F23-E23-D23)))</f>
        <v>0</v>
      </c>
      <c r="K23" s="156">
        <f>IF(O13=0,0,IF((O17-J23-I23-H23-G23-F23-E23-D23)&gt;12,12,(O17-I23-J23-H23-G23-F23-E23-D23)))</f>
        <v>0</v>
      </c>
      <c r="L23" s="156">
        <f>IF(O13=0,0,IF((O17-J23-I23-H23-G23-F23-E23-D23)&gt;12,12,(O17-I23-J23-H23-G23-F23-E23-D23-K23)))</f>
        <v>0</v>
      </c>
      <c r="M23" s="156">
        <f>IF(O13=0,0,IF((O17-J23-I23-H23-G23-F23-E23-D23)&gt;12,12,(O17-I23-J23-H23-G23-F23-E23-D23-K23-L23)))</f>
        <v>0</v>
      </c>
      <c r="O23" s="141"/>
      <c r="U23">
        <v>20</v>
      </c>
      <c r="V23">
        <f>O234</f>
        <v>0</v>
      </c>
    </row>
    <row r="24" spans="1:22" ht="15.75" thickBot="1" x14ac:dyDescent="0.3">
      <c r="A24" s="715"/>
      <c r="B24" s="720" t="s">
        <v>331</v>
      </c>
      <c r="C24" s="721"/>
      <c r="D24" s="157">
        <f>+D22/12*D23</f>
        <v>0</v>
      </c>
      <c r="E24" s="157">
        <f t="shared" ref="E24:M24" si="1">+E22/12*E23</f>
        <v>0</v>
      </c>
      <c r="F24" s="157">
        <f t="shared" si="1"/>
        <v>0</v>
      </c>
      <c r="G24" s="157">
        <f t="shared" si="1"/>
        <v>0</v>
      </c>
      <c r="H24" s="157">
        <f t="shared" si="1"/>
        <v>0</v>
      </c>
      <c r="I24" s="157">
        <f t="shared" si="1"/>
        <v>0</v>
      </c>
      <c r="J24" s="157">
        <f t="shared" si="1"/>
        <v>0</v>
      </c>
      <c r="K24" s="157">
        <f t="shared" si="1"/>
        <v>0</v>
      </c>
      <c r="L24" s="157">
        <f t="shared" si="1"/>
        <v>0</v>
      </c>
      <c r="M24" s="157">
        <f t="shared" si="1"/>
        <v>0</v>
      </c>
      <c r="N24" s="158"/>
      <c r="O24" s="159"/>
    </row>
    <row r="25" spans="1:22" x14ac:dyDescent="0.25">
      <c r="A25" s="713">
        <f>+'5.Equipments'!A5</f>
        <v>3</v>
      </c>
      <c r="B25" s="133">
        <f>IF('5.Equipments'!E5=0,0,'5.Equipments'!C5)</f>
        <v>0</v>
      </c>
      <c r="C25" s="134"/>
      <c r="D25" s="135">
        <v>3</v>
      </c>
      <c r="E25" s="135">
        <v>4</v>
      </c>
      <c r="F25" s="135">
        <v>5</v>
      </c>
      <c r="G25" s="135">
        <v>6</v>
      </c>
      <c r="H25" s="135">
        <v>7</v>
      </c>
      <c r="I25" s="135">
        <v>8</v>
      </c>
      <c r="J25" s="135">
        <v>9</v>
      </c>
      <c r="K25" s="135">
        <v>10</v>
      </c>
      <c r="L25" s="135">
        <v>11</v>
      </c>
      <c r="M25" s="135">
        <v>12</v>
      </c>
      <c r="N25" s="136" t="s">
        <v>306</v>
      </c>
      <c r="O25" s="137">
        <f>+O26/12</f>
        <v>0</v>
      </c>
    </row>
    <row r="26" spans="1:22" x14ac:dyDescent="0.25">
      <c r="A26" s="714"/>
      <c r="B26" s="138" t="s">
        <v>309</v>
      </c>
      <c r="C26" s="139" t="s">
        <v>310</v>
      </c>
      <c r="D26" s="139" t="s">
        <v>311</v>
      </c>
      <c r="E26" s="139" t="s">
        <v>312</v>
      </c>
      <c r="F26" s="139" t="s">
        <v>313</v>
      </c>
      <c r="G26" s="139" t="s">
        <v>314</v>
      </c>
      <c r="H26" s="139" t="s">
        <v>315</v>
      </c>
      <c r="I26" s="139" t="s">
        <v>316</v>
      </c>
      <c r="J26" s="139" t="s">
        <v>317</v>
      </c>
      <c r="K26" s="139" t="s">
        <v>318</v>
      </c>
      <c r="L26" s="139" t="s">
        <v>319</v>
      </c>
      <c r="M26" s="139" t="s">
        <v>320</v>
      </c>
      <c r="N26" s="140" t="s">
        <v>321</v>
      </c>
      <c r="O26" s="141">
        <f>IFERROR(VLOOKUP(A25,Tabela8[[No.]:[Institution**]],4,0)*12,0)</f>
        <v>0</v>
      </c>
    </row>
    <row r="27" spans="1:22" x14ac:dyDescent="0.25">
      <c r="A27" s="714"/>
      <c r="B27" s="138">
        <v>3</v>
      </c>
      <c r="C27" s="142">
        <v>0.5</v>
      </c>
      <c r="D27" s="143">
        <f>B25*C27</f>
        <v>0</v>
      </c>
      <c r="E27" s="143">
        <f>D27*C27</f>
        <v>0</v>
      </c>
      <c r="F27" s="143">
        <f>B25-D27-E27</f>
        <v>0</v>
      </c>
      <c r="G27" s="144"/>
      <c r="H27" s="144"/>
      <c r="I27" s="144"/>
      <c r="J27" s="144"/>
      <c r="K27" s="144"/>
      <c r="L27" s="144"/>
      <c r="M27" s="144"/>
      <c r="N27" s="145" t="s">
        <v>322</v>
      </c>
      <c r="O27" s="141">
        <f>+Info!B7</f>
        <v>36</v>
      </c>
    </row>
    <row r="28" spans="1:22" x14ac:dyDescent="0.25">
      <c r="A28" s="714"/>
      <c r="B28" s="138">
        <v>4</v>
      </c>
      <c r="C28" s="142">
        <v>0.375</v>
      </c>
      <c r="D28" s="143">
        <f>B25*$C$4</f>
        <v>0</v>
      </c>
      <c r="E28" s="143">
        <f>(B25-D28)*C28</f>
        <v>0</v>
      </c>
      <c r="F28" s="143">
        <f>(+B25-D28-E28)/2</f>
        <v>0</v>
      </c>
      <c r="G28" s="143">
        <f>+F28</f>
        <v>0</v>
      </c>
      <c r="H28" s="144"/>
      <c r="I28" s="144"/>
      <c r="J28" s="144"/>
      <c r="K28" s="144"/>
      <c r="L28" s="144"/>
      <c r="M28" s="144"/>
      <c r="N28" s="145" t="s">
        <v>323</v>
      </c>
      <c r="O28" s="141" t="str">
        <f>VLOOKUP(A25,'5.Equipments'!$A$3:$E$22,5,0)</f>
        <v/>
      </c>
    </row>
    <row r="29" spans="1:22" x14ac:dyDescent="0.25">
      <c r="A29" s="714"/>
      <c r="B29" s="138">
        <v>5</v>
      </c>
      <c r="C29" s="142">
        <v>0.4</v>
      </c>
      <c r="D29" s="143">
        <f>B25*$C$5</f>
        <v>0</v>
      </c>
      <c r="E29" s="143">
        <f>(B25-D29)*C29</f>
        <v>0</v>
      </c>
      <c r="F29" s="143">
        <f>(B25-D29-E29)*C29</f>
        <v>0</v>
      </c>
      <c r="G29" s="143">
        <f>(+B25-D29-E29-F29)/2</f>
        <v>0</v>
      </c>
      <c r="H29" s="143">
        <f>B25-D29-E29-F29-G29</f>
        <v>0</v>
      </c>
      <c r="I29" s="144"/>
      <c r="J29" s="144"/>
      <c r="K29" s="144"/>
      <c r="L29" s="144"/>
      <c r="M29" s="144"/>
      <c r="N29" t="s">
        <v>324</v>
      </c>
      <c r="O29" s="141" t="str">
        <f>+'5.Equipments'!F5</f>
        <v/>
      </c>
    </row>
    <row r="30" spans="1:22" x14ac:dyDescent="0.25">
      <c r="A30" s="714"/>
      <c r="B30" s="138">
        <v>6</v>
      </c>
      <c r="C30" s="142">
        <v>0.33333333333333331</v>
      </c>
      <c r="D30" s="146">
        <f>B25*$C$6</f>
        <v>0</v>
      </c>
      <c r="E30" s="146">
        <f>(B25-D30)*C30</f>
        <v>0</v>
      </c>
      <c r="F30" s="146">
        <f>(B25-D30-E30)*C30</f>
        <v>0</v>
      </c>
      <c r="G30" s="146">
        <f>(B25-D30-E30-F30)*C30</f>
        <v>0</v>
      </c>
      <c r="H30" s="146">
        <f>(+B25-D30-E30-F30-G30)/2</f>
        <v>0</v>
      </c>
      <c r="I30" s="146">
        <f>B25-D30-E30-F30-G30-H30</f>
        <v>0</v>
      </c>
      <c r="J30" s="144"/>
      <c r="K30" s="144"/>
      <c r="L30" s="144"/>
      <c r="M30" s="144"/>
      <c r="N30" s="145" t="s">
        <v>325</v>
      </c>
      <c r="O30" s="147">
        <f>SUM(D36:M36)</f>
        <v>0</v>
      </c>
    </row>
    <row r="31" spans="1:22" x14ac:dyDescent="0.25">
      <c r="A31" s="714"/>
      <c r="B31" s="138">
        <v>7</v>
      </c>
      <c r="C31" s="142">
        <v>0.3571428571428571</v>
      </c>
      <c r="D31" s="143">
        <f>B25*$C$7</f>
        <v>0</v>
      </c>
      <c r="E31" s="143">
        <f>(B25-D31)*C31</f>
        <v>0</v>
      </c>
      <c r="F31" s="143">
        <f>(B25-D31-E31)*C31</f>
        <v>0</v>
      </c>
      <c r="G31" s="143">
        <f>(B25-D31-E31-F31)*C31</f>
        <v>0</v>
      </c>
      <c r="H31" s="143">
        <f>(B25-D31-E31-F31-G31)*C31</f>
        <v>0</v>
      </c>
      <c r="I31" s="143">
        <f>(+B25-D31-E31-F31-G31-H31)/2</f>
        <v>0</v>
      </c>
      <c r="J31" s="143">
        <f>B25-D31-E31-F31-G31-H31-I31</f>
        <v>0</v>
      </c>
      <c r="K31" s="144"/>
      <c r="L31" s="144"/>
      <c r="M31" s="144"/>
      <c r="N31" s="149" t="s">
        <v>327</v>
      </c>
      <c r="O31" s="150">
        <f>(B25-O30)*1.23</f>
        <v>0</v>
      </c>
      <c r="P31" s="148" t="s">
        <v>328</v>
      </c>
    </row>
    <row r="32" spans="1:22" x14ac:dyDescent="0.25">
      <c r="A32" s="714"/>
      <c r="B32" s="138">
        <v>8</v>
      </c>
      <c r="C32" s="142">
        <v>0.3125</v>
      </c>
      <c r="D32" s="143">
        <f>B25*$C$8</f>
        <v>0</v>
      </c>
      <c r="E32" s="143">
        <f>(B25-D32)*C32</f>
        <v>0</v>
      </c>
      <c r="F32" s="143">
        <f>(B25-D32-E32)*C32</f>
        <v>0</v>
      </c>
      <c r="G32" s="143">
        <f>(B25-D32-E32-F32)*C32</f>
        <v>0</v>
      </c>
      <c r="H32" s="143">
        <f>(B25-D32-E32-F32-G32)*C32</f>
        <v>0</v>
      </c>
      <c r="I32" s="143">
        <f>+(B25-D32-E32-F32-G32-H32)/3</f>
        <v>0</v>
      </c>
      <c r="J32" s="143">
        <f>+I32</f>
        <v>0</v>
      </c>
      <c r="K32" s="143">
        <f>+J32</f>
        <v>0</v>
      </c>
      <c r="L32" s="144"/>
      <c r="M32" s="144"/>
      <c r="O32" s="141"/>
    </row>
    <row r="33" spans="1:16" x14ac:dyDescent="0.25">
      <c r="A33" s="714"/>
      <c r="B33" s="151">
        <v>10</v>
      </c>
      <c r="C33" s="152">
        <v>0.25</v>
      </c>
      <c r="D33" s="153">
        <f>B25*$C$9</f>
        <v>0</v>
      </c>
      <c r="E33" s="153">
        <f>(B25-D33)*C33</f>
        <v>0</v>
      </c>
      <c r="F33" s="153">
        <f>(B25-D33-E33)*C33</f>
        <v>0</v>
      </c>
      <c r="G33" s="153">
        <f>(B25-D33-E33-F33)*C33</f>
        <v>0</v>
      </c>
      <c r="H33" s="153">
        <f>(B25-D33-E33-F33-G33)*C33</f>
        <v>0</v>
      </c>
      <c r="I33" s="153">
        <f>+(B25-D33-E33-F33-G33-H33)/5</f>
        <v>0</v>
      </c>
      <c r="J33" s="153">
        <f>+I33</f>
        <v>0</v>
      </c>
      <c r="K33" s="153">
        <f>+J33</f>
        <v>0</v>
      </c>
      <c r="L33" s="153">
        <f>+K33</f>
        <v>0</v>
      </c>
      <c r="M33" s="154">
        <f>+L33</f>
        <v>0</v>
      </c>
      <c r="O33" s="141"/>
    </row>
    <row r="34" spans="1:16" x14ac:dyDescent="0.25">
      <c r="A34" s="714"/>
      <c r="B34" s="716" t="s">
        <v>329</v>
      </c>
      <c r="C34" s="717"/>
      <c r="D34" s="155">
        <f>IF(O25=0,0,IF(O25=1,(D27+E27+F27),VLOOKUP($O25,$B27:$M33,D$1,0)))</f>
        <v>0</v>
      </c>
      <c r="E34" s="155">
        <f>IF(O25=0,0,IF(O25=1,0,VLOOKUP($O25,$B27:$M33,E$1,0)))</f>
        <v>0</v>
      </c>
      <c r="F34" s="155">
        <f>IF(O25=0,0,IF(O25=1,0,VLOOKUP($O25,$B27:$M33,F$1,0)))</f>
        <v>0</v>
      </c>
      <c r="G34" s="155">
        <f>IF(O25=0,0,IF(O25=1,0,VLOOKUP($O25,$B27:$M33,G$1,0)))</f>
        <v>0</v>
      </c>
      <c r="H34" s="155">
        <f>IF(O25=0,0,IF(O25=1,0,VLOOKUP($O25,$B27:$M33,H$1,0)))</f>
        <v>0</v>
      </c>
      <c r="I34" s="155">
        <f>IF(O25=0,0,IF(O25=1,0,VLOOKUP($O25,$B27:$M33,I$1,0)))</f>
        <v>0</v>
      </c>
      <c r="J34" s="155">
        <f>IF(O25=0,0,IF(O25=1,0,VLOOKUP($O25,$B27:$M33,J$1,0)))</f>
        <v>0</v>
      </c>
      <c r="K34" s="155">
        <f>IF(O25=0,0,IF(O25=1,0,VLOOKUP($O25,$B27:$M33,K$1,0)))</f>
        <v>0</v>
      </c>
      <c r="L34" s="155">
        <f>IF(O25=0,0,IF(O25=1,0,VLOOKUP($O25,$B27:$M33,L$1,0)))</f>
        <v>0</v>
      </c>
      <c r="M34" s="155">
        <f>IF(O25=0,0,IF(O25=1,0,VLOOKUP($O25,$B27:$M33,M$1,0)))</f>
        <v>0</v>
      </c>
      <c r="O34" s="141"/>
    </row>
    <row r="35" spans="1:16" x14ac:dyDescent="0.25">
      <c r="A35" s="714"/>
      <c r="B35" s="718" t="s">
        <v>330</v>
      </c>
      <c r="C35" s="719"/>
      <c r="D35" s="156">
        <f>IF(O25=0,0,IF(O29&gt;12,12,O29))</f>
        <v>0</v>
      </c>
      <c r="E35" s="156">
        <f>IF(O25=0,0,IF((O29-D35)&gt;12,12,(O29-D35)))</f>
        <v>0</v>
      </c>
      <c r="F35" s="156">
        <f>IF(O25=0,0,IF((O29-E35-D35)&gt;12,12,(O29-D35-E35)))</f>
        <v>0</v>
      </c>
      <c r="G35" s="156">
        <f>IF(O25=0,0,IF((O29-F35-E35-D35)&gt;12,12,(O29-E35-F35-D35)))</f>
        <v>0</v>
      </c>
      <c r="H35" s="156">
        <f>IF(O25=0,0,IF((O29-G35-F35-E35-D35)&gt;12,12,(O29-F35-G35-E35-D35)))</f>
        <v>0</v>
      </c>
      <c r="I35" s="156">
        <f>IF(O25=0,0,IF((O29-H35-G35-F35-E35-D35)&gt;12,12,(O29-G35-H35-F35-E35-D35)))</f>
        <v>0</v>
      </c>
      <c r="J35" s="156">
        <f>IF(O25=0,0,IF((O29-I35-H35-G35-F35-E35-D35)&gt;12,12,(O29-H35-I35-G35-F35-E35-D35)))</f>
        <v>0</v>
      </c>
      <c r="K35" s="156">
        <f>IF(O25=0,0,IF((O29-J35-I35-H35-G35-F35-E35-D35)&gt;12,12,(O29-I35-J35-H35-G35-F35-E35-D35)))</f>
        <v>0</v>
      </c>
      <c r="L35" s="156">
        <f>IF(O25=0,0,IF((O29-J35-I35-H35-G35-F35-E35-D35)&gt;12,12,(O29-I35-J35-H35-G35-F35-E35-D35-K35)))</f>
        <v>0</v>
      </c>
      <c r="M35" s="156">
        <f>IF(O25=0,0,IF((O29-J35-I35-H35-G35-F35-E35-D35)&gt;12,12,(O29-I35-J35-H35-G35-F35-E35-D35-K35-L35)))</f>
        <v>0</v>
      </c>
      <c r="O35" s="141"/>
    </row>
    <row r="36" spans="1:16" ht="15.75" thickBot="1" x14ac:dyDescent="0.3">
      <c r="A36" s="715"/>
      <c r="B36" s="720" t="s">
        <v>331</v>
      </c>
      <c r="C36" s="721"/>
      <c r="D36" s="157">
        <f>+D34/12*D35</f>
        <v>0</v>
      </c>
      <c r="E36" s="157">
        <f t="shared" ref="E36:M36" si="2">+E34/12*E35</f>
        <v>0</v>
      </c>
      <c r="F36" s="157">
        <f t="shared" si="2"/>
        <v>0</v>
      </c>
      <c r="G36" s="157">
        <f t="shared" si="2"/>
        <v>0</v>
      </c>
      <c r="H36" s="157">
        <f t="shared" si="2"/>
        <v>0</v>
      </c>
      <c r="I36" s="157">
        <f t="shared" si="2"/>
        <v>0</v>
      </c>
      <c r="J36" s="157">
        <f t="shared" si="2"/>
        <v>0</v>
      </c>
      <c r="K36" s="157">
        <f t="shared" si="2"/>
        <v>0</v>
      </c>
      <c r="L36" s="157">
        <f t="shared" si="2"/>
        <v>0</v>
      </c>
      <c r="M36" s="157">
        <f t="shared" si="2"/>
        <v>0</v>
      </c>
      <c r="N36" s="158"/>
      <c r="O36" s="159"/>
    </row>
    <row r="37" spans="1:16" x14ac:dyDescent="0.25">
      <c r="A37" s="713">
        <f>+'5.Equipments'!A6</f>
        <v>4</v>
      </c>
      <c r="B37" s="133">
        <f>IF('5.Equipments'!E6=0,0,'5.Equipments'!C6)</f>
        <v>0</v>
      </c>
      <c r="C37" s="134"/>
      <c r="D37" s="135">
        <v>3</v>
      </c>
      <c r="E37" s="135">
        <v>4</v>
      </c>
      <c r="F37" s="135">
        <v>5</v>
      </c>
      <c r="G37" s="135">
        <v>6</v>
      </c>
      <c r="H37" s="135">
        <v>7</v>
      </c>
      <c r="I37" s="135">
        <v>8</v>
      </c>
      <c r="J37" s="135">
        <v>9</v>
      </c>
      <c r="K37" s="135">
        <v>10</v>
      </c>
      <c r="L37" s="135">
        <v>11</v>
      </c>
      <c r="M37" s="135">
        <v>12</v>
      </c>
      <c r="N37" s="136" t="s">
        <v>306</v>
      </c>
      <c r="O37" s="137">
        <f>+O38/12</f>
        <v>0</v>
      </c>
    </row>
    <row r="38" spans="1:16" x14ac:dyDescent="0.25">
      <c r="A38" s="714"/>
      <c r="B38" s="138" t="s">
        <v>309</v>
      </c>
      <c r="C38" s="139" t="s">
        <v>310</v>
      </c>
      <c r="D38" s="139" t="s">
        <v>311</v>
      </c>
      <c r="E38" s="139" t="s">
        <v>312</v>
      </c>
      <c r="F38" s="139" t="s">
        <v>313</v>
      </c>
      <c r="G38" s="139" t="s">
        <v>314</v>
      </c>
      <c r="H38" s="139" t="s">
        <v>315</v>
      </c>
      <c r="I38" s="139" t="s">
        <v>316</v>
      </c>
      <c r="J38" s="139" t="s">
        <v>317</v>
      </c>
      <c r="K38" s="139" t="s">
        <v>318</v>
      </c>
      <c r="L38" s="139" t="s">
        <v>319</v>
      </c>
      <c r="M38" s="139" t="s">
        <v>320</v>
      </c>
      <c r="N38" s="140" t="s">
        <v>321</v>
      </c>
      <c r="O38" s="141">
        <f>IFERROR(VLOOKUP(A37,Tabela8[[No.]:[Institution**]],4,0)*12,0)</f>
        <v>0</v>
      </c>
    </row>
    <row r="39" spans="1:16" x14ac:dyDescent="0.25">
      <c r="A39" s="714"/>
      <c r="B39" s="138">
        <v>3</v>
      </c>
      <c r="C39" s="142">
        <v>0.5</v>
      </c>
      <c r="D39" s="143">
        <f>B37*C39</f>
        <v>0</v>
      </c>
      <c r="E39" s="143">
        <f>D39*C39</f>
        <v>0</v>
      </c>
      <c r="F39" s="143">
        <f>B37-D39-E39</f>
        <v>0</v>
      </c>
      <c r="G39" s="144"/>
      <c r="H39" s="144"/>
      <c r="I39" s="144"/>
      <c r="J39" s="144"/>
      <c r="K39" s="144"/>
      <c r="L39" s="144"/>
      <c r="M39" s="144"/>
      <c r="N39" s="145" t="s">
        <v>322</v>
      </c>
      <c r="O39" s="141">
        <f>+Info!B7</f>
        <v>36</v>
      </c>
    </row>
    <row r="40" spans="1:16" x14ac:dyDescent="0.25">
      <c r="A40" s="714"/>
      <c r="B40" s="138">
        <v>4</v>
      </c>
      <c r="C40" s="142">
        <v>0.375</v>
      </c>
      <c r="D40" s="143">
        <f>B37*$C$4</f>
        <v>0</v>
      </c>
      <c r="E40" s="143">
        <f>(B37-D40)*C40</f>
        <v>0</v>
      </c>
      <c r="F40" s="143">
        <f>(+B37-D40-E40)/2</f>
        <v>0</v>
      </c>
      <c r="G40" s="143">
        <f>+F40</f>
        <v>0</v>
      </c>
      <c r="H40" s="144"/>
      <c r="I40" s="144"/>
      <c r="J40" s="144"/>
      <c r="K40" s="144"/>
      <c r="L40" s="144"/>
      <c r="M40" s="144"/>
      <c r="N40" s="145" t="s">
        <v>323</v>
      </c>
      <c r="O40" s="141" t="str">
        <f>VLOOKUP(A37,'5.Equipments'!$A$3:$E$22,5,0)</f>
        <v/>
      </c>
    </row>
    <row r="41" spans="1:16" x14ac:dyDescent="0.25">
      <c r="A41" s="714"/>
      <c r="B41" s="138">
        <v>5</v>
      </c>
      <c r="C41" s="142">
        <v>0.4</v>
      </c>
      <c r="D41" s="143">
        <f>B37*$C$5</f>
        <v>0</v>
      </c>
      <c r="E41" s="143">
        <f>(B37-D41)*C41</f>
        <v>0</v>
      </c>
      <c r="F41" s="143">
        <f>(B37-D41-E41)*C41</f>
        <v>0</v>
      </c>
      <c r="G41" s="143">
        <f>(+B37-D41-E41-F41)/2</f>
        <v>0</v>
      </c>
      <c r="H41" s="143">
        <f>B37-D41-E41-F41-G41</f>
        <v>0</v>
      </c>
      <c r="I41" s="144"/>
      <c r="J41" s="144"/>
      <c r="K41" s="144"/>
      <c r="L41" s="144"/>
      <c r="M41" s="144"/>
      <c r="N41" t="s">
        <v>324</v>
      </c>
      <c r="O41" s="141" t="str">
        <f>+'5.Equipments'!F6</f>
        <v/>
      </c>
    </row>
    <row r="42" spans="1:16" x14ac:dyDescent="0.25">
      <c r="A42" s="714"/>
      <c r="B42" s="138">
        <v>6</v>
      </c>
      <c r="C42" s="142">
        <v>0.33333333333333331</v>
      </c>
      <c r="D42" s="146">
        <f>B37*$C$6</f>
        <v>0</v>
      </c>
      <c r="E42" s="146">
        <f>(B37-D42)*C42</f>
        <v>0</v>
      </c>
      <c r="F42" s="146">
        <f>(B37-D42-E42)*C42</f>
        <v>0</v>
      </c>
      <c r="G42" s="146">
        <f>(B37-D42-E42-F42)*C42</f>
        <v>0</v>
      </c>
      <c r="H42" s="146">
        <f>(+B37-D42-E42-F42-G42)/2</f>
        <v>0</v>
      </c>
      <c r="I42" s="146">
        <f>B37-D42-E42-F42-G42-H42</f>
        <v>0</v>
      </c>
      <c r="J42" s="144"/>
      <c r="K42" s="144"/>
      <c r="L42" s="144"/>
      <c r="M42" s="144"/>
      <c r="N42" s="145" t="s">
        <v>325</v>
      </c>
      <c r="O42" s="147">
        <f>SUM(D48:M48)</f>
        <v>0</v>
      </c>
    </row>
    <row r="43" spans="1:16" x14ac:dyDescent="0.25">
      <c r="A43" s="714"/>
      <c r="B43" s="138">
        <v>7</v>
      </c>
      <c r="C43" s="142">
        <v>0.3571428571428571</v>
      </c>
      <c r="D43" s="143">
        <f>B37*$C$7</f>
        <v>0</v>
      </c>
      <c r="E43" s="143">
        <f>(B37-D43)*C43</f>
        <v>0</v>
      </c>
      <c r="F43" s="143">
        <f>(B37-D43-E43)*C43</f>
        <v>0</v>
      </c>
      <c r="G43" s="143">
        <f>(B37-D43-E43-F43)*C43</f>
        <v>0</v>
      </c>
      <c r="H43" s="143">
        <f>(B37-D43-E43-F43-G43)*C43</f>
        <v>0</v>
      </c>
      <c r="I43" s="143">
        <f>(+B37-D43-E43-F43-G43-H43)/2</f>
        <v>0</v>
      </c>
      <c r="J43" s="143">
        <f>B37-D43-E43-F43-G43-H43-I43</f>
        <v>0</v>
      </c>
      <c r="K43" s="144"/>
      <c r="L43" s="144"/>
      <c r="M43" s="144"/>
      <c r="N43" s="149" t="s">
        <v>327</v>
      </c>
      <c r="O43" s="150">
        <f>(B37-O42)*1.23</f>
        <v>0</v>
      </c>
      <c r="P43" s="148" t="s">
        <v>328</v>
      </c>
    </row>
    <row r="44" spans="1:16" x14ac:dyDescent="0.25">
      <c r="A44" s="714"/>
      <c r="B44" s="138">
        <v>8</v>
      </c>
      <c r="C44" s="142">
        <v>0.3125</v>
      </c>
      <c r="D44" s="143">
        <f>B37*$C$8</f>
        <v>0</v>
      </c>
      <c r="E44" s="143">
        <f>(B37-D44)*C44</f>
        <v>0</v>
      </c>
      <c r="F44" s="143">
        <f>(B37-D44-E44)*C44</f>
        <v>0</v>
      </c>
      <c r="G44" s="143">
        <f>(B37-D44-E44-F44)*C44</f>
        <v>0</v>
      </c>
      <c r="H44" s="143">
        <f>(B37-D44-E44-F44-G44)*C44</f>
        <v>0</v>
      </c>
      <c r="I44" s="143">
        <f>+(B37-D44-E44-F44-G44-H44)/3</f>
        <v>0</v>
      </c>
      <c r="J44" s="143">
        <f>+I44</f>
        <v>0</v>
      </c>
      <c r="K44" s="143">
        <f>+J44</f>
        <v>0</v>
      </c>
      <c r="L44" s="144"/>
      <c r="M44" s="144"/>
      <c r="O44" s="141"/>
    </row>
    <row r="45" spans="1:16" x14ac:dyDescent="0.25">
      <c r="A45" s="714"/>
      <c r="B45" s="151">
        <v>10</v>
      </c>
      <c r="C45" s="152">
        <v>0.25</v>
      </c>
      <c r="D45" s="153">
        <f>B37*$C$9</f>
        <v>0</v>
      </c>
      <c r="E45" s="153">
        <f>(B37-D45)*C45</f>
        <v>0</v>
      </c>
      <c r="F45" s="153">
        <f>(B37-D45-E45)*C45</f>
        <v>0</v>
      </c>
      <c r="G45" s="153">
        <f>(B37-D45-E45-F45)*C45</f>
        <v>0</v>
      </c>
      <c r="H45" s="153">
        <f>(B37-D45-E45-F45-G45)*C45</f>
        <v>0</v>
      </c>
      <c r="I45" s="153">
        <f>+(B37-D45-E45-F45-G45-H45)/5</f>
        <v>0</v>
      </c>
      <c r="J45" s="153">
        <f>+I45</f>
        <v>0</v>
      </c>
      <c r="K45" s="153">
        <f>+J45</f>
        <v>0</v>
      </c>
      <c r="L45" s="153">
        <f>+K45</f>
        <v>0</v>
      </c>
      <c r="M45" s="154">
        <f>+L45</f>
        <v>0</v>
      </c>
      <c r="O45" s="141"/>
    </row>
    <row r="46" spans="1:16" x14ac:dyDescent="0.25">
      <c r="A46" s="714"/>
      <c r="B46" s="716" t="s">
        <v>329</v>
      </c>
      <c r="C46" s="717"/>
      <c r="D46" s="155">
        <f>IF(O37=0,0,IF(O37=1,(D39+E39+F39),VLOOKUP($O37,$B39:$M45,D$1,0)))</f>
        <v>0</v>
      </c>
      <c r="E46" s="155">
        <f>IF(O37=0,0,IF(O37=1,0,VLOOKUP($O37,$B39:$M45,E$1,0)))</f>
        <v>0</v>
      </c>
      <c r="F46" s="155">
        <f>IF(O37=0,0,IF(O37=1,0,VLOOKUP($O37,$B39:$M45,F$1,0)))</f>
        <v>0</v>
      </c>
      <c r="G46" s="155">
        <f>IF(O37=0,0,IF(O37=1,0,VLOOKUP($O37,$B39:$M45,G$1,0)))</f>
        <v>0</v>
      </c>
      <c r="H46" s="155">
        <f>IF(O37=0,0,IF(O37=1,0,VLOOKUP($O37,$B39:$M45,H$1,0)))</f>
        <v>0</v>
      </c>
      <c r="I46" s="155">
        <f>IF(O37=0,0,IF(O37=1,0,VLOOKUP($O37,$B39:$M45,I$1,0)))</f>
        <v>0</v>
      </c>
      <c r="J46" s="155">
        <f>IF(O37=0,0,IF(O37=1,0,VLOOKUP($O37,$B39:$M45,J$1,0)))</f>
        <v>0</v>
      </c>
      <c r="K46" s="155">
        <f>IF(O37=0,0,IF(O37=1,0,VLOOKUP($O37,$B39:$M45,K$1,0)))</f>
        <v>0</v>
      </c>
      <c r="L46" s="155">
        <f>IF(O37=0,0,IF(O37=1,0,VLOOKUP($O37,$B39:$M45,L$1,0)))</f>
        <v>0</v>
      </c>
      <c r="M46" s="155">
        <f>IF(O37=0,0,IF(O37=1,0,VLOOKUP($O37,$B39:$M45,M$1,0)))</f>
        <v>0</v>
      </c>
      <c r="O46" s="141"/>
    </row>
    <row r="47" spans="1:16" x14ac:dyDescent="0.25">
      <c r="A47" s="714"/>
      <c r="B47" s="718" t="s">
        <v>330</v>
      </c>
      <c r="C47" s="719"/>
      <c r="D47" s="156">
        <f>IF(O37=0,0,IF(O41&gt;12,12,O41))</f>
        <v>0</v>
      </c>
      <c r="E47" s="156">
        <f>IF(O37=0,0,IF((O41-D47)&gt;12,12,(O41-D47)))</f>
        <v>0</v>
      </c>
      <c r="F47" s="156">
        <f>IF(O37=0,0,IF((O41-E47-D47)&gt;12,12,(O41-D47-E47)))</f>
        <v>0</v>
      </c>
      <c r="G47" s="156">
        <f>IF(O37=0,0,IF((O41-F47-E47-D47)&gt;12,12,(O41-E47-F47-D47)))</f>
        <v>0</v>
      </c>
      <c r="H47" s="156">
        <f>IF(O37=0,0,IF((O41-G47-F47-E47-D47)&gt;12,12,(O41-F47-G47-E47-D47)))</f>
        <v>0</v>
      </c>
      <c r="I47" s="156">
        <f>IF(O37=0,0,IF((O41-H47-G47-F47-E47-D47)&gt;12,12,(O41-G47-H47-F47-E47-D47)))</f>
        <v>0</v>
      </c>
      <c r="J47" s="156">
        <f>IF(O37=0,0,IF((O41-I47-H47-G47-F47-E47-D47)&gt;12,12,(O41-H47-I47-G47-F47-E47-D47)))</f>
        <v>0</v>
      </c>
      <c r="K47" s="156">
        <f>IF(O37=0,0,IF((O41-J47-I47-H47-G47-F47-E47-D47)&gt;12,12,(O41-I47-J47-H47-G47-F47-E47-D47)))</f>
        <v>0</v>
      </c>
      <c r="L47" s="156">
        <f>IF(O37=0,0,IF((O41-J47-I47-H47-G47-F47-E47-D47)&gt;12,12,(O41-I47-J47-H47-G47-F47-E47-D47-K47)))</f>
        <v>0</v>
      </c>
      <c r="M47" s="156">
        <f>IF(O37=0,0,IF((O41-J47-I47-H47-G47-F47-E47-D47)&gt;12,12,(O41-I47-J47-H47-G47-F47-E47-D47-K47-L47)))</f>
        <v>0</v>
      </c>
      <c r="O47" s="141"/>
    </row>
    <row r="48" spans="1:16" ht="15.75" thickBot="1" x14ac:dyDescent="0.3">
      <c r="A48" s="715"/>
      <c r="B48" s="720" t="s">
        <v>331</v>
      </c>
      <c r="C48" s="721"/>
      <c r="D48" s="157">
        <f>+D46/12*D47</f>
        <v>0</v>
      </c>
      <c r="E48" s="157">
        <f t="shared" ref="E48:M48" si="3">+E46/12*E47</f>
        <v>0</v>
      </c>
      <c r="F48" s="157">
        <f t="shared" si="3"/>
        <v>0</v>
      </c>
      <c r="G48" s="157">
        <f t="shared" si="3"/>
        <v>0</v>
      </c>
      <c r="H48" s="157">
        <f t="shared" si="3"/>
        <v>0</v>
      </c>
      <c r="I48" s="157">
        <f t="shared" si="3"/>
        <v>0</v>
      </c>
      <c r="J48" s="157">
        <f t="shared" si="3"/>
        <v>0</v>
      </c>
      <c r="K48" s="157">
        <f t="shared" si="3"/>
        <v>0</v>
      </c>
      <c r="L48" s="157">
        <f t="shared" si="3"/>
        <v>0</v>
      </c>
      <c r="M48" s="157">
        <f t="shared" si="3"/>
        <v>0</v>
      </c>
      <c r="N48" s="158"/>
      <c r="O48" s="159"/>
    </row>
    <row r="49" spans="1:16" x14ac:dyDescent="0.25">
      <c r="A49" s="713">
        <f>+'5.Equipments'!A7</f>
        <v>5</v>
      </c>
      <c r="B49" s="133">
        <f>IF('5.Equipments'!E7=0,0,'5.Equipments'!C7)</f>
        <v>0</v>
      </c>
      <c r="C49" s="134"/>
      <c r="D49" s="135">
        <v>3</v>
      </c>
      <c r="E49" s="135">
        <v>4</v>
      </c>
      <c r="F49" s="135">
        <v>5</v>
      </c>
      <c r="G49" s="135">
        <v>6</v>
      </c>
      <c r="H49" s="135">
        <v>7</v>
      </c>
      <c r="I49" s="135">
        <v>8</v>
      </c>
      <c r="J49" s="135">
        <v>9</v>
      </c>
      <c r="K49" s="135">
        <v>10</v>
      </c>
      <c r="L49" s="135">
        <v>11</v>
      </c>
      <c r="M49" s="135">
        <v>12</v>
      </c>
      <c r="N49" s="136" t="s">
        <v>306</v>
      </c>
      <c r="O49" s="137">
        <f>+O50/12</f>
        <v>0</v>
      </c>
    </row>
    <row r="50" spans="1:16" x14ac:dyDescent="0.25">
      <c r="A50" s="714"/>
      <c r="B50" s="138" t="s">
        <v>309</v>
      </c>
      <c r="C50" s="139" t="s">
        <v>310</v>
      </c>
      <c r="D50" s="139" t="s">
        <v>311</v>
      </c>
      <c r="E50" s="139" t="s">
        <v>312</v>
      </c>
      <c r="F50" s="139" t="s">
        <v>313</v>
      </c>
      <c r="G50" s="139" t="s">
        <v>314</v>
      </c>
      <c r="H50" s="139" t="s">
        <v>315</v>
      </c>
      <c r="I50" s="139" t="s">
        <v>316</v>
      </c>
      <c r="J50" s="139" t="s">
        <v>317</v>
      </c>
      <c r="K50" s="139" t="s">
        <v>318</v>
      </c>
      <c r="L50" s="139" t="s">
        <v>319</v>
      </c>
      <c r="M50" s="139" t="s">
        <v>320</v>
      </c>
      <c r="N50" s="140" t="s">
        <v>321</v>
      </c>
      <c r="O50" s="141">
        <f>IFERROR(VLOOKUP(A49,Tabela8[[No.]:[Institution**]],4,0)*12,0)</f>
        <v>0</v>
      </c>
    </row>
    <row r="51" spans="1:16" x14ac:dyDescent="0.25">
      <c r="A51" s="714"/>
      <c r="B51" s="138">
        <v>3</v>
      </c>
      <c r="C51" s="142">
        <v>0.5</v>
      </c>
      <c r="D51" s="143">
        <f>B49*C51</f>
        <v>0</v>
      </c>
      <c r="E51" s="143">
        <f>D51*C51</f>
        <v>0</v>
      </c>
      <c r="F51" s="143">
        <f>B49-D51-E51</f>
        <v>0</v>
      </c>
      <c r="G51" s="144"/>
      <c r="H51" s="144"/>
      <c r="I51" s="144"/>
      <c r="J51" s="144"/>
      <c r="K51" s="144"/>
      <c r="L51" s="144"/>
      <c r="M51" s="144"/>
      <c r="N51" s="145" t="s">
        <v>322</v>
      </c>
      <c r="O51" s="141">
        <f>+Info!B7</f>
        <v>36</v>
      </c>
    </row>
    <row r="52" spans="1:16" x14ac:dyDescent="0.25">
      <c r="A52" s="714"/>
      <c r="B52" s="138">
        <v>4</v>
      </c>
      <c r="C52" s="142">
        <v>0.375</v>
      </c>
      <c r="D52" s="143">
        <f>B49*$C$4</f>
        <v>0</v>
      </c>
      <c r="E52" s="143">
        <f>(B49-D52)*C52</f>
        <v>0</v>
      </c>
      <c r="F52" s="143">
        <f>(+B49-D52-E52)/2</f>
        <v>0</v>
      </c>
      <c r="G52" s="143">
        <f>+F52</f>
        <v>0</v>
      </c>
      <c r="H52" s="144"/>
      <c r="I52" s="144"/>
      <c r="J52" s="144"/>
      <c r="K52" s="144"/>
      <c r="L52" s="144"/>
      <c r="M52" s="144"/>
      <c r="N52" s="145" t="s">
        <v>323</v>
      </c>
      <c r="O52" s="141" t="str">
        <f>VLOOKUP(A49,'5.Equipments'!$A$3:$E$22,5,0)</f>
        <v/>
      </c>
    </row>
    <row r="53" spans="1:16" x14ac:dyDescent="0.25">
      <c r="A53" s="714"/>
      <c r="B53" s="138">
        <v>5</v>
      </c>
      <c r="C53" s="142">
        <v>0.4</v>
      </c>
      <c r="D53" s="143">
        <f>B49*$C$5</f>
        <v>0</v>
      </c>
      <c r="E53" s="143">
        <f>(B49-D53)*C53</f>
        <v>0</v>
      </c>
      <c r="F53" s="143">
        <f>(B49-D53-E53)*C53</f>
        <v>0</v>
      </c>
      <c r="G53" s="143">
        <f>(+B49-D53-E53-F53)/2</f>
        <v>0</v>
      </c>
      <c r="H53" s="143">
        <f>B49-D53-E53-F53-G53</f>
        <v>0</v>
      </c>
      <c r="I53" s="144"/>
      <c r="J53" s="144"/>
      <c r="K53" s="144"/>
      <c r="L53" s="144"/>
      <c r="M53" s="144"/>
      <c r="N53" t="s">
        <v>324</v>
      </c>
      <c r="O53" s="141" t="str">
        <f>+'5.Equipments'!F7</f>
        <v/>
      </c>
    </row>
    <row r="54" spans="1:16" x14ac:dyDescent="0.25">
      <c r="A54" s="714"/>
      <c r="B54" s="138">
        <v>6</v>
      </c>
      <c r="C54" s="142">
        <v>0.33333333333333331</v>
      </c>
      <c r="D54" s="146">
        <f>B49*$C$6</f>
        <v>0</v>
      </c>
      <c r="E54" s="146">
        <f>(B49-D54)*C54</f>
        <v>0</v>
      </c>
      <c r="F54" s="146">
        <f>(B49-D54-E54)*C54</f>
        <v>0</v>
      </c>
      <c r="G54" s="146">
        <f>(B49-D54-E54-F54)*C54</f>
        <v>0</v>
      </c>
      <c r="H54" s="146">
        <f>(+B49-D54-E54-F54-G54)/2</f>
        <v>0</v>
      </c>
      <c r="I54" s="146">
        <f>B49-D54-E54-F54-G54-H54</f>
        <v>0</v>
      </c>
      <c r="J54" s="144"/>
      <c r="K54" s="144"/>
      <c r="L54" s="144"/>
      <c r="M54" s="144"/>
      <c r="N54" s="145" t="s">
        <v>325</v>
      </c>
      <c r="O54" s="147">
        <f>SUM(D60:M60)</f>
        <v>0</v>
      </c>
    </row>
    <row r="55" spans="1:16" x14ac:dyDescent="0.25">
      <c r="A55" s="714"/>
      <c r="B55" s="138">
        <v>7</v>
      </c>
      <c r="C55" s="142">
        <v>0.3571428571428571</v>
      </c>
      <c r="D55" s="143">
        <f>B49*$C$7</f>
        <v>0</v>
      </c>
      <c r="E55" s="143">
        <f>(B49-D55)*C55</f>
        <v>0</v>
      </c>
      <c r="F55" s="143">
        <f>(B49-D55-E55)*C55</f>
        <v>0</v>
      </c>
      <c r="G55" s="143">
        <f>(B49-D55-E55-F55)*C55</f>
        <v>0</v>
      </c>
      <c r="H55" s="143">
        <f>(B49-D55-E55-F55-G55)*C55</f>
        <v>0</v>
      </c>
      <c r="I55" s="143">
        <f>(+B49-D55-E55-F55-G55-H55)/2</f>
        <v>0</v>
      </c>
      <c r="J55" s="143">
        <f>B49-D55-E55-F55-G55-H55-I55</f>
        <v>0</v>
      </c>
      <c r="K55" s="144"/>
      <c r="L55" s="144"/>
      <c r="M55" s="144"/>
      <c r="N55" s="149" t="s">
        <v>327</v>
      </c>
      <c r="O55" s="150">
        <f>(B49-O54)*1.23</f>
        <v>0</v>
      </c>
      <c r="P55" s="148" t="s">
        <v>328</v>
      </c>
    </row>
    <row r="56" spans="1:16" x14ac:dyDescent="0.25">
      <c r="A56" s="714"/>
      <c r="B56" s="138">
        <v>8</v>
      </c>
      <c r="C56" s="142">
        <v>0.3125</v>
      </c>
      <c r="D56" s="143">
        <f>B49*$C$8</f>
        <v>0</v>
      </c>
      <c r="E56" s="143">
        <f>(B49-D56)*C56</f>
        <v>0</v>
      </c>
      <c r="F56" s="143">
        <f>(B49-D56-E56)*C56</f>
        <v>0</v>
      </c>
      <c r="G56" s="143">
        <f>(B49-D56-E56-F56)*C56</f>
        <v>0</v>
      </c>
      <c r="H56" s="143">
        <f>(B49-D56-E56-F56-G56)*C56</f>
        <v>0</v>
      </c>
      <c r="I56" s="143">
        <f>+(B49-D56-E56-F56-G56-H56)/3</f>
        <v>0</v>
      </c>
      <c r="J56" s="143">
        <f>+I56</f>
        <v>0</v>
      </c>
      <c r="K56" s="143">
        <f>+J56</f>
        <v>0</v>
      </c>
      <c r="L56" s="144"/>
      <c r="M56" s="144"/>
      <c r="O56" s="141"/>
    </row>
    <row r="57" spans="1:16" x14ac:dyDescent="0.25">
      <c r="A57" s="714"/>
      <c r="B57" s="151">
        <v>10</v>
      </c>
      <c r="C57" s="152">
        <v>0.25</v>
      </c>
      <c r="D57" s="153">
        <f>B49*$C$9</f>
        <v>0</v>
      </c>
      <c r="E57" s="153">
        <f>(B49-D57)*C57</f>
        <v>0</v>
      </c>
      <c r="F57" s="153">
        <f>(B49-D57-E57)*C57</f>
        <v>0</v>
      </c>
      <c r="G57" s="153">
        <f>(B49-D57-E57-F57)*C57</f>
        <v>0</v>
      </c>
      <c r="H57" s="153">
        <f>(B49-D57-E57-F57-G57)*C57</f>
        <v>0</v>
      </c>
      <c r="I57" s="153">
        <f>+(B49-D57-E57-F57-G57-H57)/5</f>
        <v>0</v>
      </c>
      <c r="J57" s="153">
        <f>+I57</f>
        <v>0</v>
      </c>
      <c r="K57" s="153">
        <f>+J57</f>
        <v>0</v>
      </c>
      <c r="L57" s="153">
        <f>+K57</f>
        <v>0</v>
      </c>
      <c r="M57" s="154">
        <f>+L57</f>
        <v>0</v>
      </c>
      <c r="O57" s="141"/>
    </row>
    <row r="58" spans="1:16" x14ac:dyDescent="0.25">
      <c r="A58" s="714"/>
      <c r="B58" s="716" t="s">
        <v>329</v>
      </c>
      <c r="C58" s="717"/>
      <c r="D58" s="155">
        <f>IF(O49=0,0,IF(O49=1,(D51+E51+F51),VLOOKUP($O49,$B51:$M57,D$1,0)))</f>
        <v>0</v>
      </c>
      <c r="E58" s="155">
        <f>IF(O49=0,0,IF(O49=1,0,VLOOKUP($O49,$B51:$M57,E$1,0)))</f>
        <v>0</v>
      </c>
      <c r="F58" s="155">
        <f>IF(O49=0,0,IF(O49=1,0,VLOOKUP($O49,$B51:$M57,F$1,0)))</f>
        <v>0</v>
      </c>
      <c r="G58" s="155">
        <f>IF(O49=0,0,IF(O49=1,0,VLOOKUP($O49,$B51:$M57,G$1,0)))</f>
        <v>0</v>
      </c>
      <c r="H58" s="155">
        <f>IF(O49=0,0,IF(O49=1,0,VLOOKUP($O49,$B51:$M57,H$1,0)))</f>
        <v>0</v>
      </c>
      <c r="I58" s="155">
        <f>IF(O49=0,0,IF(O49=1,0,VLOOKUP($O49,$B51:$M57,I$1,0)))</f>
        <v>0</v>
      </c>
      <c r="J58" s="155">
        <f>IF(O49=0,0,IF(O49=1,0,VLOOKUP($O49,$B51:$M57,J$1,0)))</f>
        <v>0</v>
      </c>
      <c r="K58" s="155">
        <f>IF(O49=0,0,IF(O49=1,0,VLOOKUP($O49,$B51:$M57,K$1,0)))</f>
        <v>0</v>
      </c>
      <c r="L58" s="155">
        <f>IF(O49=0,0,IF(O49=1,0,VLOOKUP($O49,$B51:$M57,L$1,0)))</f>
        <v>0</v>
      </c>
      <c r="M58" s="155">
        <f>IF(O49=0,0,IF(O49=1,0,VLOOKUP($O49,$B51:$M57,M$1,0)))</f>
        <v>0</v>
      </c>
      <c r="O58" s="141"/>
    </row>
    <row r="59" spans="1:16" x14ac:dyDescent="0.25">
      <c r="A59" s="714"/>
      <c r="B59" s="718" t="s">
        <v>330</v>
      </c>
      <c r="C59" s="719"/>
      <c r="D59" s="156">
        <f>IF(O49=0,0,IF(O53&gt;12,12,O53))</f>
        <v>0</v>
      </c>
      <c r="E59" s="156">
        <f>IF(O49=0,0,IF((O53-D59)&gt;12,12,(O53-D59)))</f>
        <v>0</v>
      </c>
      <c r="F59" s="156">
        <f>IF(O49=0,0,IF((O53-E59-D59)&gt;12,12,(O53-D59-E59)))</f>
        <v>0</v>
      </c>
      <c r="G59" s="156">
        <f>IF(O49=0,0,IF((O53-F59-E59-D59)&gt;12,12,(O53-E59-F59-D59)))</f>
        <v>0</v>
      </c>
      <c r="H59" s="156">
        <f>IF(O49=0,0,IF((O53-G59-F59-E59-D59)&gt;12,12,(O53-F59-G59-E59-D59)))</f>
        <v>0</v>
      </c>
      <c r="I59" s="156">
        <f>IF(O49=0,0,IF((O53-H59-G59-F59-E59-D59)&gt;12,12,(O53-G59-H59-F59-E59-D59)))</f>
        <v>0</v>
      </c>
      <c r="J59" s="156">
        <f>IF(O49=0,0,IF((O53-I59-H59-G59-F59-E59-D59)&gt;12,12,(O53-H59-I59-G59-F59-E59-D59)))</f>
        <v>0</v>
      </c>
      <c r="K59" s="156">
        <f>IF(O49=0,0,IF((O53-J59-I59-H59-G59-F59-E59-D59)&gt;12,12,(O53-I59-J59-H59-G59-F59-E59-D59)))</f>
        <v>0</v>
      </c>
      <c r="L59" s="156">
        <f>IF(O49=0,0,IF((O53-J59-I59-H59-G59-F59-E59-D59)&gt;12,12,(O53-I59-J59-H59-G59-F59-E59-D59-K59)))</f>
        <v>0</v>
      </c>
      <c r="M59" s="156">
        <f>IF(O49=0,0,IF((O53-J59-I59-H59-G59-F59-E59-D59)&gt;12,12,(O53-I59-J59-H59-G59-F59-E59-D59-K59-L59)))</f>
        <v>0</v>
      </c>
      <c r="O59" s="141"/>
    </row>
    <row r="60" spans="1:16" ht="15.75" thickBot="1" x14ac:dyDescent="0.3">
      <c r="A60" s="715"/>
      <c r="B60" s="720" t="s">
        <v>331</v>
      </c>
      <c r="C60" s="721"/>
      <c r="D60" s="157">
        <f>+D58/12*D59</f>
        <v>0</v>
      </c>
      <c r="E60" s="157">
        <f t="shared" ref="E60:M60" si="4">+E58/12*E59</f>
        <v>0</v>
      </c>
      <c r="F60" s="157">
        <f t="shared" si="4"/>
        <v>0</v>
      </c>
      <c r="G60" s="157">
        <f t="shared" si="4"/>
        <v>0</v>
      </c>
      <c r="H60" s="157">
        <f t="shared" si="4"/>
        <v>0</v>
      </c>
      <c r="I60" s="157">
        <f t="shared" si="4"/>
        <v>0</v>
      </c>
      <c r="J60" s="157">
        <f t="shared" si="4"/>
        <v>0</v>
      </c>
      <c r="K60" s="157">
        <f t="shared" si="4"/>
        <v>0</v>
      </c>
      <c r="L60" s="157">
        <f t="shared" si="4"/>
        <v>0</v>
      </c>
      <c r="M60" s="157">
        <f t="shared" si="4"/>
        <v>0</v>
      </c>
      <c r="N60" s="158"/>
      <c r="O60" s="159"/>
    </row>
    <row r="61" spans="1:16" x14ac:dyDescent="0.25">
      <c r="A61" s="713">
        <f>+'5.Equipments'!A8</f>
        <v>6</v>
      </c>
      <c r="B61" s="133">
        <f>IF('5.Equipments'!E8=0,0,'5.Equipments'!C8)</f>
        <v>0</v>
      </c>
      <c r="C61" s="134"/>
      <c r="D61" s="135">
        <v>3</v>
      </c>
      <c r="E61" s="135">
        <v>4</v>
      </c>
      <c r="F61" s="135">
        <v>5</v>
      </c>
      <c r="G61" s="135">
        <v>6</v>
      </c>
      <c r="H61" s="135">
        <v>7</v>
      </c>
      <c r="I61" s="135">
        <v>8</v>
      </c>
      <c r="J61" s="135">
        <v>9</v>
      </c>
      <c r="K61" s="135">
        <v>10</v>
      </c>
      <c r="L61" s="135">
        <v>11</v>
      </c>
      <c r="M61" s="135">
        <v>12</v>
      </c>
      <c r="N61" s="136" t="s">
        <v>306</v>
      </c>
      <c r="O61" s="137">
        <f>+O62/12</f>
        <v>0</v>
      </c>
    </row>
    <row r="62" spans="1:16" x14ac:dyDescent="0.25">
      <c r="A62" s="714"/>
      <c r="B62" s="138" t="s">
        <v>309</v>
      </c>
      <c r="C62" s="139" t="s">
        <v>310</v>
      </c>
      <c r="D62" s="139" t="s">
        <v>311</v>
      </c>
      <c r="E62" s="139" t="s">
        <v>312</v>
      </c>
      <c r="F62" s="139" t="s">
        <v>313</v>
      </c>
      <c r="G62" s="139" t="s">
        <v>314</v>
      </c>
      <c r="H62" s="139" t="s">
        <v>315</v>
      </c>
      <c r="I62" s="139" t="s">
        <v>316</v>
      </c>
      <c r="J62" s="139" t="s">
        <v>317</v>
      </c>
      <c r="K62" s="139" t="s">
        <v>318</v>
      </c>
      <c r="L62" s="139" t="s">
        <v>319</v>
      </c>
      <c r="M62" s="139" t="s">
        <v>320</v>
      </c>
      <c r="N62" s="140" t="s">
        <v>321</v>
      </c>
      <c r="O62" s="141">
        <f>IFERROR(VLOOKUP(A61,Tabela8[[No.]:[Institution**]],4,0)*12,0)</f>
        <v>0</v>
      </c>
    </row>
    <row r="63" spans="1:16" x14ac:dyDescent="0.25">
      <c r="A63" s="714"/>
      <c r="B63" s="138">
        <v>3</v>
      </c>
      <c r="C63" s="142">
        <v>0.5</v>
      </c>
      <c r="D63" s="143">
        <f>B61*C63</f>
        <v>0</v>
      </c>
      <c r="E63" s="143">
        <f>D63*C63</f>
        <v>0</v>
      </c>
      <c r="F63" s="143">
        <f>B61-D63-E63</f>
        <v>0</v>
      </c>
      <c r="G63" s="144"/>
      <c r="H63" s="144"/>
      <c r="I63" s="144"/>
      <c r="J63" s="144"/>
      <c r="K63" s="144"/>
      <c r="L63" s="144"/>
      <c r="M63" s="144"/>
      <c r="N63" s="145" t="s">
        <v>322</v>
      </c>
      <c r="O63" s="141">
        <f>+Info!B7</f>
        <v>36</v>
      </c>
    </row>
    <row r="64" spans="1:16" x14ac:dyDescent="0.25">
      <c r="A64" s="714"/>
      <c r="B64" s="138">
        <v>4</v>
      </c>
      <c r="C64" s="142">
        <v>0.375</v>
      </c>
      <c r="D64" s="143">
        <f>B61*$C$4</f>
        <v>0</v>
      </c>
      <c r="E64" s="143">
        <f>(B61-D64)*C64</f>
        <v>0</v>
      </c>
      <c r="F64" s="143">
        <f>(+B61-D64-E64)/2</f>
        <v>0</v>
      </c>
      <c r="G64" s="143">
        <f>+F64</f>
        <v>0</v>
      </c>
      <c r="H64" s="144"/>
      <c r="I64" s="144"/>
      <c r="J64" s="144"/>
      <c r="K64" s="144"/>
      <c r="L64" s="144"/>
      <c r="M64" s="144"/>
      <c r="N64" s="145" t="s">
        <v>323</v>
      </c>
      <c r="O64" s="141" t="str">
        <f>VLOOKUP(A61,'5.Equipments'!$A$3:$E$22,5,0)</f>
        <v/>
      </c>
    </row>
    <row r="65" spans="1:16" x14ac:dyDescent="0.25">
      <c r="A65" s="714"/>
      <c r="B65" s="138">
        <v>5</v>
      </c>
      <c r="C65" s="142">
        <v>0.4</v>
      </c>
      <c r="D65" s="143">
        <f>B61*$C$5</f>
        <v>0</v>
      </c>
      <c r="E65" s="143">
        <f>(B61-D65)*C65</f>
        <v>0</v>
      </c>
      <c r="F65" s="143">
        <f>(B61-D65-E65)*C65</f>
        <v>0</v>
      </c>
      <c r="G65" s="143">
        <f>(+B61-D65-E65-F65)/2</f>
        <v>0</v>
      </c>
      <c r="H65" s="143">
        <f>B61-D65-E65-F65-G65</f>
        <v>0</v>
      </c>
      <c r="I65" s="144"/>
      <c r="J65" s="144"/>
      <c r="K65" s="144"/>
      <c r="L65" s="144"/>
      <c r="M65" s="144"/>
      <c r="N65" t="s">
        <v>324</v>
      </c>
      <c r="O65" s="141" t="str">
        <f>+'5.Equipments'!F8</f>
        <v/>
      </c>
    </row>
    <row r="66" spans="1:16" x14ac:dyDescent="0.25">
      <c r="A66" s="714"/>
      <c r="B66" s="138">
        <v>6</v>
      </c>
      <c r="C66" s="142">
        <v>0.33333333333333331</v>
      </c>
      <c r="D66" s="146">
        <f>B61*$C$6</f>
        <v>0</v>
      </c>
      <c r="E66" s="146">
        <f>(B61-D66)*C66</f>
        <v>0</v>
      </c>
      <c r="F66" s="146">
        <f>(B61-D66-E66)*C66</f>
        <v>0</v>
      </c>
      <c r="G66" s="146">
        <f>(B61-D66-E66-F66)*C66</f>
        <v>0</v>
      </c>
      <c r="H66" s="146">
        <f>(+B61-D66-E66-F66-G66)/2</f>
        <v>0</v>
      </c>
      <c r="I66" s="146">
        <f>B61-D66-E66-F66-G66-H66</f>
        <v>0</v>
      </c>
      <c r="J66" s="144"/>
      <c r="K66" s="144"/>
      <c r="L66" s="144"/>
      <c r="M66" s="144"/>
      <c r="N66" s="145" t="s">
        <v>325</v>
      </c>
      <c r="O66" s="147">
        <f>SUM(D72:M72)</f>
        <v>0</v>
      </c>
    </row>
    <row r="67" spans="1:16" x14ac:dyDescent="0.25">
      <c r="A67" s="714"/>
      <c r="B67" s="138">
        <v>7</v>
      </c>
      <c r="C67" s="142">
        <v>0.3571428571428571</v>
      </c>
      <c r="D67" s="143">
        <f>B61*$C$7</f>
        <v>0</v>
      </c>
      <c r="E67" s="143">
        <f>(B61-D67)*C67</f>
        <v>0</v>
      </c>
      <c r="F67" s="143">
        <f>(B61-D67-E67)*C67</f>
        <v>0</v>
      </c>
      <c r="G67" s="143">
        <f>(B61-D67-E67-F67)*C67</f>
        <v>0</v>
      </c>
      <c r="H67" s="143">
        <f>(B61-D67-E67-F67-G67)*C67</f>
        <v>0</v>
      </c>
      <c r="I67" s="143">
        <f>(+B61-D67-E67-F67-G67-H67)/2</f>
        <v>0</v>
      </c>
      <c r="J67" s="143">
        <f>B61-D67-E67-F67-G67-H67-I67</f>
        <v>0</v>
      </c>
      <c r="K67" s="144"/>
      <c r="L67" s="144"/>
      <c r="M67" s="144"/>
      <c r="N67" s="149" t="s">
        <v>327</v>
      </c>
      <c r="O67" s="150">
        <f>(B61-O66)*1.23</f>
        <v>0</v>
      </c>
      <c r="P67" s="148" t="s">
        <v>328</v>
      </c>
    </row>
    <row r="68" spans="1:16" x14ac:dyDescent="0.25">
      <c r="A68" s="714"/>
      <c r="B68" s="138">
        <v>8</v>
      </c>
      <c r="C68" s="142">
        <v>0.3125</v>
      </c>
      <c r="D68" s="143">
        <f>B61*$C$8</f>
        <v>0</v>
      </c>
      <c r="E68" s="143">
        <f>(B61-D68)*C68</f>
        <v>0</v>
      </c>
      <c r="F68" s="143">
        <f>(B61-D68-E68)*C68</f>
        <v>0</v>
      </c>
      <c r="G68" s="143">
        <f>(B61-D68-E68-F68)*C68</f>
        <v>0</v>
      </c>
      <c r="H68" s="143">
        <f>(B61-D68-E68-F68-G68)*C68</f>
        <v>0</v>
      </c>
      <c r="I68" s="143">
        <f>+(B61-D68-E68-F68-G68-H68)/3</f>
        <v>0</v>
      </c>
      <c r="J68" s="143">
        <f>+I68</f>
        <v>0</v>
      </c>
      <c r="K68" s="143">
        <f>+J68</f>
        <v>0</v>
      </c>
      <c r="L68" s="144"/>
      <c r="M68" s="144"/>
      <c r="O68" s="141"/>
    </row>
    <row r="69" spans="1:16" x14ac:dyDescent="0.25">
      <c r="A69" s="714"/>
      <c r="B69" s="151">
        <v>10</v>
      </c>
      <c r="C69" s="152">
        <v>0.25</v>
      </c>
      <c r="D69" s="153">
        <f>B61*$C$9</f>
        <v>0</v>
      </c>
      <c r="E69" s="153">
        <f>(B61-D69)*C69</f>
        <v>0</v>
      </c>
      <c r="F69" s="153">
        <f>(B61-D69-E69)*C69</f>
        <v>0</v>
      </c>
      <c r="G69" s="153">
        <f>(B61-D69-E69-F69)*C69</f>
        <v>0</v>
      </c>
      <c r="H69" s="153">
        <f>(B61-D69-E69-F69-G69)*C69</f>
        <v>0</v>
      </c>
      <c r="I69" s="153">
        <f>+(B61-D69-E69-F69-G69-H69)/5</f>
        <v>0</v>
      </c>
      <c r="J69" s="153">
        <f>+I69</f>
        <v>0</v>
      </c>
      <c r="K69" s="153">
        <f>+J69</f>
        <v>0</v>
      </c>
      <c r="L69" s="153">
        <f>+K69</f>
        <v>0</v>
      </c>
      <c r="M69" s="154">
        <f>+L69</f>
        <v>0</v>
      </c>
      <c r="O69" s="141"/>
    </row>
    <row r="70" spans="1:16" x14ac:dyDescent="0.25">
      <c r="A70" s="714"/>
      <c r="B70" s="716" t="s">
        <v>329</v>
      </c>
      <c r="C70" s="717"/>
      <c r="D70" s="155">
        <f>IF(O61=0,0,IF(O61=1,(D63+E63+F63),VLOOKUP($O61,$B63:$M69,D$1,0)))</f>
        <v>0</v>
      </c>
      <c r="E70" s="155">
        <f>IF(O61=0,0,IF(O61=1,0,VLOOKUP($O61,$B63:$M69,E$1,0)))</f>
        <v>0</v>
      </c>
      <c r="F70" s="155">
        <f>IF(O61=0,0,IF(O61=1,0,VLOOKUP($O61,$B63:$M69,F$1,0)))</f>
        <v>0</v>
      </c>
      <c r="G70" s="155">
        <f>IF(O61=0,0,IF(O61=1,0,VLOOKUP($O61,$B63:$M69,G$1,0)))</f>
        <v>0</v>
      </c>
      <c r="H70" s="155">
        <f>IF(O61=0,0,IF(O61=1,0,VLOOKUP($O61,$B63:$M69,H$1,0)))</f>
        <v>0</v>
      </c>
      <c r="I70" s="155">
        <f>IF(O61=0,0,IF(O61=1,0,VLOOKUP($O61,$B63:$M69,I$1,0)))</f>
        <v>0</v>
      </c>
      <c r="J70" s="155">
        <f>IF(O61=0,0,IF(O61=1,0,VLOOKUP($O61,$B63:$M69,J$1,0)))</f>
        <v>0</v>
      </c>
      <c r="K70" s="155">
        <f>IF(O61=0,0,IF(O61=1,0,VLOOKUP($O61,$B63:$M69,K$1,0)))</f>
        <v>0</v>
      </c>
      <c r="L70" s="155">
        <f>IF(O61=0,0,IF(O61=1,0,VLOOKUP($O61,$B63:$M69,L$1,0)))</f>
        <v>0</v>
      </c>
      <c r="M70" s="155">
        <f>IF(O61=0,0,IF(O61=1,0,VLOOKUP($O61,$B63:$M69,M$1,0)))</f>
        <v>0</v>
      </c>
      <c r="O70" s="141"/>
    </row>
    <row r="71" spans="1:16" x14ac:dyDescent="0.25">
      <c r="A71" s="714"/>
      <c r="B71" s="718" t="s">
        <v>330</v>
      </c>
      <c r="C71" s="719"/>
      <c r="D71" s="156">
        <f>IF(O61=0,0,IF(O65&gt;12,12,O65))</f>
        <v>0</v>
      </c>
      <c r="E71" s="156">
        <f>IF(O61=0,0,IF((O65-D71)&gt;12,12,(O65-D71)))</f>
        <v>0</v>
      </c>
      <c r="F71" s="156">
        <f>IF(O61=0,0,IF((O65-E71-D71)&gt;12,12,(O65-D71-E71)))</f>
        <v>0</v>
      </c>
      <c r="G71" s="156">
        <f>IF(O61=0,0,IF((O65-F71-E71-D71)&gt;12,12,(O65-E71-F71-D71)))</f>
        <v>0</v>
      </c>
      <c r="H71" s="156">
        <f>IF(O61=0,0,IF((O65-G71-F71-E71-D71)&gt;12,12,(O65-F71-G71-E71-D71)))</f>
        <v>0</v>
      </c>
      <c r="I71" s="156">
        <f>IF(O61=0,0,IF((O65-H71-G71-F71-E71-D71)&gt;12,12,(O65-G71-H71-F71-E71-D71)))</f>
        <v>0</v>
      </c>
      <c r="J71" s="156">
        <f>IF(O61=0,0,IF((O65-I71-H71-G71-F71-E71-D71)&gt;12,12,(O65-H71-I71-G71-F71-E71-D71)))</f>
        <v>0</v>
      </c>
      <c r="K71" s="156">
        <f>IF(O61=0,0,IF((O65-J71-I71-H71-G71-F71-E71-D71)&gt;12,12,(O65-I71-J71-H71-G71-F71-E71-D71)))</f>
        <v>0</v>
      </c>
      <c r="L71" s="156">
        <f>IF(O61=0,0,IF((O65-J71-I71-H71-G71-F71-E71-D71)&gt;12,12,(O65-I71-J71-H71-G71-F71-E71-D71-K71)))</f>
        <v>0</v>
      </c>
      <c r="M71" s="156">
        <f>IF(O61=0,0,IF((O65-J71-I71-H71-G71-F71-E71-D71)&gt;12,12,(O65-I71-J71-H71-G71-F71-E71-D71-K71-L71)))</f>
        <v>0</v>
      </c>
      <c r="O71" s="141"/>
    </row>
    <row r="72" spans="1:16" ht="15.75" thickBot="1" x14ac:dyDescent="0.3">
      <c r="A72" s="715"/>
      <c r="B72" s="720" t="s">
        <v>331</v>
      </c>
      <c r="C72" s="721"/>
      <c r="D72" s="157">
        <f>+D70/12*D71</f>
        <v>0</v>
      </c>
      <c r="E72" s="157">
        <f t="shared" ref="E72:M72" si="5">+E70/12*E71</f>
        <v>0</v>
      </c>
      <c r="F72" s="157">
        <f t="shared" si="5"/>
        <v>0</v>
      </c>
      <c r="G72" s="157">
        <f t="shared" si="5"/>
        <v>0</v>
      </c>
      <c r="H72" s="157">
        <f t="shared" si="5"/>
        <v>0</v>
      </c>
      <c r="I72" s="157">
        <f t="shared" si="5"/>
        <v>0</v>
      </c>
      <c r="J72" s="157">
        <f t="shared" si="5"/>
        <v>0</v>
      </c>
      <c r="K72" s="157">
        <f t="shared" si="5"/>
        <v>0</v>
      </c>
      <c r="L72" s="157">
        <f t="shared" si="5"/>
        <v>0</v>
      </c>
      <c r="M72" s="157">
        <f t="shared" si="5"/>
        <v>0</v>
      </c>
      <c r="N72" s="158"/>
      <c r="O72" s="159"/>
    </row>
    <row r="73" spans="1:16" x14ac:dyDescent="0.25">
      <c r="A73" s="713">
        <f>+'5.Equipments'!A9</f>
        <v>7</v>
      </c>
      <c r="B73" s="133">
        <f>IF('5.Equipments'!E9=0,0,'5.Equipments'!C9)</f>
        <v>0</v>
      </c>
      <c r="C73" s="134"/>
      <c r="D73" s="135">
        <v>3</v>
      </c>
      <c r="E73" s="135">
        <v>4</v>
      </c>
      <c r="F73" s="135">
        <v>5</v>
      </c>
      <c r="G73" s="135">
        <v>6</v>
      </c>
      <c r="H73" s="135">
        <v>7</v>
      </c>
      <c r="I73" s="135">
        <v>8</v>
      </c>
      <c r="J73" s="135">
        <v>9</v>
      </c>
      <c r="K73" s="135">
        <v>10</v>
      </c>
      <c r="L73" s="135">
        <v>11</v>
      </c>
      <c r="M73" s="135">
        <v>12</v>
      </c>
      <c r="N73" s="136" t="s">
        <v>306</v>
      </c>
      <c r="O73" s="137">
        <f>+O74/12</f>
        <v>0</v>
      </c>
    </row>
    <row r="74" spans="1:16" x14ac:dyDescent="0.25">
      <c r="A74" s="714"/>
      <c r="B74" s="138" t="s">
        <v>309</v>
      </c>
      <c r="C74" s="139" t="s">
        <v>310</v>
      </c>
      <c r="D74" s="139" t="s">
        <v>311</v>
      </c>
      <c r="E74" s="139" t="s">
        <v>312</v>
      </c>
      <c r="F74" s="139" t="s">
        <v>313</v>
      </c>
      <c r="G74" s="139" t="s">
        <v>314</v>
      </c>
      <c r="H74" s="139" t="s">
        <v>315</v>
      </c>
      <c r="I74" s="139" t="s">
        <v>316</v>
      </c>
      <c r="J74" s="139" t="s">
        <v>317</v>
      </c>
      <c r="K74" s="139" t="s">
        <v>318</v>
      </c>
      <c r="L74" s="139" t="s">
        <v>319</v>
      </c>
      <c r="M74" s="139" t="s">
        <v>320</v>
      </c>
      <c r="N74" s="140" t="s">
        <v>321</v>
      </c>
      <c r="O74" s="141">
        <f>IFERROR(VLOOKUP(A73,Tabela8[[No.]:[Institution**]],4,0)*12,0)</f>
        <v>0</v>
      </c>
    </row>
    <row r="75" spans="1:16" x14ac:dyDescent="0.25">
      <c r="A75" s="714"/>
      <c r="B75" s="138">
        <v>3</v>
      </c>
      <c r="C75" s="142">
        <v>0.5</v>
      </c>
      <c r="D75" s="143">
        <f>B73*C75</f>
        <v>0</v>
      </c>
      <c r="E75" s="143">
        <f>D75*C75</f>
        <v>0</v>
      </c>
      <c r="F75" s="143">
        <f>B73-D75-E75</f>
        <v>0</v>
      </c>
      <c r="G75" s="144"/>
      <c r="H75" s="144"/>
      <c r="I75" s="144"/>
      <c r="J75" s="144"/>
      <c r="K75" s="144"/>
      <c r="L75" s="144"/>
      <c r="M75" s="144"/>
      <c r="N75" s="145" t="s">
        <v>322</v>
      </c>
      <c r="O75" s="141">
        <f>+Info!B7</f>
        <v>36</v>
      </c>
    </row>
    <row r="76" spans="1:16" x14ac:dyDescent="0.25">
      <c r="A76" s="714"/>
      <c r="B76" s="138">
        <v>4</v>
      </c>
      <c r="C76" s="142">
        <v>0.375</v>
      </c>
      <c r="D76" s="143">
        <f>B73*$C$4</f>
        <v>0</v>
      </c>
      <c r="E76" s="143">
        <f>(B73-D76)*C76</f>
        <v>0</v>
      </c>
      <c r="F76" s="143">
        <f>(+B73-D76-E76)/2</f>
        <v>0</v>
      </c>
      <c r="G76" s="143">
        <f>+F76</f>
        <v>0</v>
      </c>
      <c r="H76" s="144"/>
      <c r="I76" s="144"/>
      <c r="J76" s="144"/>
      <c r="K76" s="144"/>
      <c r="L76" s="144"/>
      <c r="M76" s="144"/>
      <c r="N76" s="145" t="s">
        <v>323</v>
      </c>
      <c r="O76" s="141" t="str">
        <f>VLOOKUP(A73,'5.Equipments'!$A$3:$E$22,5,0)</f>
        <v/>
      </c>
    </row>
    <row r="77" spans="1:16" x14ac:dyDescent="0.25">
      <c r="A77" s="714"/>
      <c r="B77" s="138">
        <v>5</v>
      </c>
      <c r="C77" s="142">
        <v>0.4</v>
      </c>
      <c r="D77" s="143">
        <f>B73*$C$5</f>
        <v>0</v>
      </c>
      <c r="E77" s="143">
        <f>(B73-D77)*C77</f>
        <v>0</v>
      </c>
      <c r="F77" s="143">
        <f>(B73-D77-E77)*C77</f>
        <v>0</v>
      </c>
      <c r="G77" s="143">
        <f>(+B73-D77-E77-F77)/2</f>
        <v>0</v>
      </c>
      <c r="H77" s="143">
        <f>B73-D77-E77-F77-G77</f>
        <v>0</v>
      </c>
      <c r="I77" s="144"/>
      <c r="J77" s="144"/>
      <c r="K77" s="144"/>
      <c r="L77" s="144"/>
      <c r="M77" s="144"/>
      <c r="N77" t="s">
        <v>324</v>
      </c>
      <c r="O77" s="141" t="str">
        <f>+'5.Equipments'!F9</f>
        <v/>
      </c>
    </row>
    <row r="78" spans="1:16" x14ac:dyDescent="0.25">
      <c r="A78" s="714"/>
      <c r="B78" s="138">
        <v>6</v>
      </c>
      <c r="C78" s="142">
        <v>0.33333333333333331</v>
      </c>
      <c r="D78" s="146">
        <f>B73*$C$6</f>
        <v>0</v>
      </c>
      <c r="E78" s="146">
        <f>(B73-D78)*C78</f>
        <v>0</v>
      </c>
      <c r="F78" s="146">
        <f>(B73-D78-E78)*C78</f>
        <v>0</v>
      </c>
      <c r="G78" s="146">
        <f>(B73-D78-E78-F78)*C78</f>
        <v>0</v>
      </c>
      <c r="H78" s="146">
        <f>(+B73-D78-E78-F78-G78)/2</f>
        <v>0</v>
      </c>
      <c r="I78" s="146">
        <f>B73-D78-E78-F78-G78-H78</f>
        <v>0</v>
      </c>
      <c r="J78" s="144"/>
      <c r="K78" s="144"/>
      <c r="L78" s="144"/>
      <c r="M78" s="144"/>
      <c r="N78" s="145" t="s">
        <v>325</v>
      </c>
      <c r="O78" s="147">
        <f>SUM(D84:M84)</f>
        <v>0</v>
      </c>
    </row>
    <row r="79" spans="1:16" x14ac:dyDescent="0.25">
      <c r="A79" s="714"/>
      <c r="B79" s="138">
        <v>7</v>
      </c>
      <c r="C79" s="142">
        <v>0.3571428571428571</v>
      </c>
      <c r="D79" s="143">
        <f>B73*$C$7</f>
        <v>0</v>
      </c>
      <c r="E79" s="143">
        <f>(B73-D79)*C79</f>
        <v>0</v>
      </c>
      <c r="F79" s="143">
        <f>(B73-D79-E79)*C79</f>
        <v>0</v>
      </c>
      <c r="G79" s="143">
        <f>(B73-D79-E79-F79)*C79</f>
        <v>0</v>
      </c>
      <c r="H79" s="143">
        <f>(B73-D79-E79-F79-G79)*C79</f>
        <v>0</v>
      </c>
      <c r="I79" s="143">
        <f>(+B73-D79-E79-F79-G79-H79)/2</f>
        <v>0</v>
      </c>
      <c r="J79" s="143">
        <f>B73-D79-E79-F79-G79-H79-I79</f>
        <v>0</v>
      </c>
      <c r="K79" s="144"/>
      <c r="L79" s="144"/>
      <c r="M79" s="144"/>
      <c r="N79" s="149" t="s">
        <v>327</v>
      </c>
      <c r="O79" s="150">
        <f>(B73-O78)*1.23</f>
        <v>0</v>
      </c>
      <c r="P79" s="148" t="s">
        <v>328</v>
      </c>
    </row>
    <row r="80" spans="1:16" x14ac:dyDescent="0.25">
      <c r="A80" s="714"/>
      <c r="B80" s="138">
        <v>8</v>
      </c>
      <c r="C80" s="142">
        <v>0.3125</v>
      </c>
      <c r="D80" s="143">
        <f>B73*$C$8</f>
        <v>0</v>
      </c>
      <c r="E80" s="143">
        <f>(B73-D80)*C80</f>
        <v>0</v>
      </c>
      <c r="F80" s="143">
        <f>(B73-D80-E80)*C80</f>
        <v>0</v>
      </c>
      <c r="G80" s="143">
        <f>(B73-D80-E80-F80)*C80</f>
        <v>0</v>
      </c>
      <c r="H80" s="143">
        <f>(B73-D80-E80-F80-G80)*C80</f>
        <v>0</v>
      </c>
      <c r="I80" s="143">
        <f>+(B73-D80-E80-F80-G80-H80)/3</f>
        <v>0</v>
      </c>
      <c r="J80" s="143">
        <f>+I80</f>
        <v>0</v>
      </c>
      <c r="K80" s="143">
        <f>+J80</f>
        <v>0</v>
      </c>
      <c r="L80" s="144"/>
      <c r="M80" s="144"/>
      <c r="O80" s="141"/>
    </row>
    <row r="81" spans="1:16" x14ac:dyDescent="0.25">
      <c r="A81" s="714"/>
      <c r="B81" s="151">
        <v>10</v>
      </c>
      <c r="C81" s="152">
        <v>0.25</v>
      </c>
      <c r="D81" s="153">
        <f>B73*$C$9</f>
        <v>0</v>
      </c>
      <c r="E81" s="153">
        <f>(B73-D81)*C81</f>
        <v>0</v>
      </c>
      <c r="F81" s="153">
        <f>(B73-D81-E81)*C81</f>
        <v>0</v>
      </c>
      <c r="G81" s="153">
        <f>(B73-D81-E81-F81)*C81</f>
        <v>0</v>
      </c>
      <c r="H81" s="153">
        <f>(B73-D81-E81-F81-G81)*C81</f>
        <v>0</v>
      </c>
      <c r="I81" s="153">
        <f>+(B73-D81-E81-F81-G81-H81)/5</f>
        <v>0</v>
      </c>
      <c r="J81" s="153">
        <f>+I81</f>
        <v>0</v>
      </c>
      <c r="K81" s="153">
        <f>+J81</f>
        <v>0</v>
      </c>
      <c r="L81" s="153">
        <f>+K81</f>
        <v>0</v>
      </c>
      <c r="M81" s="154">
        <f>+L81</f>
        <v>0</v>
      </c>
      <c r="O81" s="141"/>
    </row>
    <row r="82" spans="1:16" x14ac:dyDescent="0.25">
      <c r="A82" s="714"/>
      <c r="B82" s="716" t="s">
        <v>329</v>
      </c>
      <c r="C82" s="717"/>
      <c r="D82" s="155">
        <f>IF(O73=0,0,IF(O73=1,(D75+E75+F75),VLOOKUP($O73,$B75:$M81,D$1,0)))</f>
        <v>0</v>
      </c>
      <c r="E82" s="155">
        <f>IF(O73=0,0,IF(O73=1,0,VLOOKUP($O73,$B75:$M81,E$1,0)))</f>
        <v>0</v>
      </c>
      <c r="F82" s="155">
        <f>IF(O73=0,0,IF(O73=1,0,VLOOKUP($O73,$B75:$M81,F$1,0)))</f>
        <v>0</v>
      </c>
      <c r="G82" s="155">
        <f>IF(O73=0,0,IF(O73=1,0,VLOOKUP($O73,$B75:$M81,G$1,0)))</f>
        <v>0</v>
      </c>
      <c r="H82" s="155">
        <f>IF(O73=0,0,IF(O73=1,0,VLOOKUP($O73,$B75:$M81,H$1,0)))</f>
        <v>0</v>
      </c>
      <c r="I82" s="155">
        <f>IF(O73=0,0,IF(O73=1,0,VLOOKUP($O73,$B75:$M81,I$1,0)))</f>
        <v>0</v>
      </c>
      <c r="J82" s="155">
        <f>IF(O73=0,0,IF(O73=1,0,VLOOKUP($O73,$B75:$M81,J$1,0)))</f>
        <v>0</v>
      </c>
      <c r="K82" s="155">
        <f>IF(O73=0,0,IF(O73=1,0,VLOOKUP($O73,$B75:$M81,K$1,0)))</f>
        <v>0</v>
      </c>
      <c r="L82" s="155">
        <f>IF(O73=0,0,IF(O73=1,0,VLOOKUP($O73,$B75:$M81,L$1,0)))</f>
        <v>0</v>
      </c>
      <c r="M82" s="155">
        <f>IF(O73=0,0,IF(O73=1,0,VLOOKUP($O73,$B75:$M81,M$1,0)))</f>
        <v>0</v>
      </c>
      <c r="O82" s="141"/>
    </row>
    <row r="83" spans="1:16" x14ac:dyDescent="0.25">
      <c r="A83" s="714"/>
      <c r="B83" s="718" t="s">
        <v>330</v>
      </c>
      <c r="C83" s="719"/>
      <c r="D83" s="156">
        <f>IF(O73=0,0,IF(O77&gt;12,12,O77))</f>
        <v>0</v>
      </c>
      <c r="E83" s="156">
        <f>IF(O73=0,0,IF((O77-D83)&gt;12,12,(O77-D83)))</f>
        <v>0</v>
      </c>
      <c r="F83" s="156">
        <f>IF(O73=0,0,IF((O77-E83-D83)&gt;12,12,(O77-D83-E83)))</f>
        <v>0</v>
      </c>
      <c r="G83" s="156">
        <f>IF(O73=0,0,IF((O77-F83-E83-D83)&gt;12,12,(O77-E83-F83-D83)))</f>
        <v>0</v>
      </c>
      <c r="H83" s="156">
        <f>IF(O73=0,0,IF((O77-G83-F83-E83-D83)&gt;12,12,(O77-F83-G83-E83-D83)))</f>
        <v>0</v>
      </c>
      <c r="I83" s="156">
        <f>IF(O73=0,0,IF((O77-H83-G83-F83-E83-D83)&gt;12,12,(O77-G83-H83-F83-E83-D83)))</f>
        <v>0</v>
      </c>
      <c r="J83" s="156">
        <f>IF(O73=0,0,IF((O77-I83-H83-G83-F83-E83-D83)&gt;12,12,(O77-H83-I83-G83-F83-E83-D83)))</f>
        <v>0</v>
      </c>
      <c r="K83" s="156">
        <f>IF(O73=0,0,IF((O77-J83-I83-H83-G83-F83-E83-D83)&gt;12,12,(O77-I83-J83-H83-G83-F83-E83-D83)))</f>
        <v>0</v>
      </c>
      <c r="L83" s="156">
        <f>IF(O73=0,0,IF((O77-J83-I83-H83-G83-F83-E83-D83)&gt;12,12,(O77-I83-J83-H83-G83-F83-E83-D83-K83)))</f>
        <v>0</v>
      </c>
      <c r="M83" s="156">
        <f>IF(O73=0,0,IF((O77-J83-I83-H83-G83-F83-E83-D83)&gt;12,12,(O77-I83-J83-H83-G83-F83-E83-D83-K83-L83)))</f>
        <v>0</v>
      </c>
      <c r="O83" s="141"/>
    </row>
    <row r="84" spans="1:16" ht="15.75" thickBot="1" x14ac:dyDescent="0.3">
      <c r="A84" s="715"/>
      <c r="B84" s="720" t="s">
        <v>331</v>
      </c>
      <c r="C84" s="721"/>
      <c r="D84" s="157">
        <f>+D82/12*D83</f>
        <v>0</v>
      </c>
      <c r="E84" s="157">
        <f t="shared" ref="E84:M84" si="6">+E82/12*E83</f>
        <v>0</v>
      </c>
      <c r="F84" s="157">
        <f t="shared" si="6"/>
        <v>0</v>
      </c>
      <c r="G84" s="157">
        <f t="shared" si="6"/>
        <v>0</v>
      </c>
      <c r="H84" s="157">
        <f t="shared" si="6"/>
        <v>0</v>
      </c>
      <c r="I84" s="157">
        <f t="shared" si="6"/>
        <v>0</v>
      </c>
      <c r="J84" s="157">
        <f t="shared" si="6"/>
        <v>0</v>
      </c>
      <c r="K84" s="157">
        <f t="shared" si="6"/>
        <v>0</v>
      </c>
      <c r="L84" s="157">
        <f t="shared" si="6"/>
        <v>0</v>
      </c>
      <c r="M84" s="157">
        <f t="shared" si="6"/>
        <v>0</v>
      </c>
      <c r="N84" s="158"/>
      <c r="O84" s="159"/>
    </row>
    <row r="85" spans="1:16" x14ac:dyDescent="0.25">
      <c r="A85" s="713">
        <f>+'5.Equipments'!A10</f>
        <v>8</v>
      </c>
      <c r="B85" s="133">
        <f>IF('5.Equipments'!E10=0,0,'5.Equipments'!C10)</f>
        <v>0</v>
      </c>
      <c r="C85" s="134"/>
      <c r="D85" s="135">
        <v>3</v>
      </c>
      <c r="E85" s="135">
        <v>4</v>
      </c>
      <c r="F85" s="135">
        <v>5</v>
      </c>
      <c r="G85" s="135">
        <v>6</v>
      </c>
      <c r="H85" s="135">
        <v>7</v>
      </c>
      <c r="I85" s="135">
        <v>8</v>
      </c>
      <c r="J85" s="135">
        <v>9</v>
      </c>
      <c r="K85" s="135">
        <v>10</v>
      </c>
      <c r="L85" s="135">
        <v>11</v>
      </c>
      <c r="M85" s="135">
        <v>12</v>
      </c>
      <c r="N85" s="136" t="s">
        <v>306</v>
      </c>
      <c r="O85" s="137">
        <f>+O86/12</f>
        <v>0</v>
      </c>
    </row>
    <row r="86" spans="1:16" x14ac:dyDescent="0.25">
      <c r="A86" s="714"/>
      <c r="B86" s="138" t="s">
        <v>309</v>
      </c>
      <c r="C86" s="139" t="s">
        <v>310</v>
      </c>
      <c r="D86" s="139" t="s">
        <v>311</v>
      </c>
      <c r="E86" s="139" t="s">
        <v>312</v>
      </c>
      <c r="F86" s="139" t="s">
        <v>313</v>
      </c>
      <c r="G86" s="139" t="s">
        <v>314</v>
      </c>
      <c r="H86" s="139" t="s">
        <v>315</v>
      </c>
      <c r="I86" s="139" t="s">
        <v>316</v>
      </c>
      <c r="J86" s="139" t="s">
        <v>317</v>
      </c>
      <c r="K86" s="139" t="s">
        <v>318</v>
      </c>
      <c r="L86" s="139" t="s">
        <v>319</v>
      </c>
      <c r="M86" s="139" t="s">
        <v>320</v>
      </c>
      <c r="N86" s="140" t="s">
        <v>321</v>
      </c>
      <c r="O86" s="141">
        <f>IFERROR(VLOOKUP(A85,Tabela8[[No.]:[Institution**]],4,0)*12,0)</f>
        <v>0</v>
      </c>
    </row>
    <row r="87" spans="1:16" x14ac:dyDescent="0.25">
      <c r="A87" s="714"/>
      <c r="B87" s="138">
        <v>3</v>
      </c>
      <c r="C87" s="142">
        <v>0.5</v>
      </c>
      <c r="D87" s="143">
        <f>B85*C87</f>
        <v>0</v>
      </c>
      <c r="E87" s="143">
        <f>D87*C87</f>
        <v>0</v>
      </c>
      <c r="F87" s="143">
        <f>B85-D87-E87</f>
        <v>0</v>
      </c>
      <c r="G87" s="144"/>
      <c r="H87" s="144"/>
      <c r="I87" s="144"/>
      <c r="J87" s="144"/>
      <c r="K87" s="144"/>
      <c r="L87" s="144"/>
      <c r="M87" s="144"/>
      <c r="N87" s="145" t="s">
        <v>322</v>
      </c>
      <c r="O87" s="141">
        <f>+Info!B7</f>
        <v>36</v>
      </c>
    </row>
    <row r="88" spans="1:16" x14ac:dyDescent="0.25">
      <c r="A88" s="714"/>
      <c r="B88" s="138">
        <v>4</v>
      </c>
      <c r="C88" s="142">
        <v>0.375</v>
      </c>
      <c r="D88" s="143">
        <f>B85*$C$4</f>
        <v>0</v>
      </c>
      <c r="E88" s="143">
        <f>(B85-D88)*C88</f>
        <v>0</v>
      </c>
      <c r="F88" s="143">
        <f>(+B85-D88-E88)/2</f>
        <v>0</v>
      </c>
      <c r="G88" s="143">
        <f>+F88</f>
        <v>0</v>
      </c>
      <c r="H88" s="144"/>
      <c r="I88" s="144"/>
      <c r="J88" s="144"/>
      <c r="K88" s="144"/>
      <c r="L88" s="144"/>
      <c r="M88" s="144"/>
      <c r="N88" s="145" t="s">
        <v>323</v>
      </c>
      <c r="O88" s="141" t="str">
        <f>VLOOKUP(A85,'5.Equipments'!$A$3:$E$22,5,0)</f>
        <v/>
      </c>
    </row>
    <row r="89" spans="1:16" x14ac:dyDescent="0.25">
      <c r="A89" s="714"/>
      <c r="B89" s="138">
        <v>5</v>
      </c>
      <c r="C89" s="142">
        <v>0.4</v>
      </c>
      <c r="D89" s="143">
        <f>B85*$C$5</f>
        <v>0</v>
      </c>
      <c r="E89" s="143">
        <f>(B85-D89)*C89</f>
        <v>0</v>
      </c>
      <c r="F89" s="143">
        <f>(B85-D89-E89)*C89</f>
        <v>0</v>
      </c>
      <c r="G89" s="143">
        <f>(+B85-D89-E89-F89)/2</f>
        <v>0</v>
      </c>
      <c r="H89" s="143">
        <f>B85-D89-E89-F89-G89</f>
        <v>0</v>
      </c>
      <c r="I89" s="144"/>
      <c r="J89" s="144"/>
      <c r="K89" s="144"/>
      <c r="L89" s="144"/>
      <c r="M89" s="144"/>
      <c r="N89" t="s">
        <v>324</v>
      </c>
      <c r="O89" s="141" t="str">
        <f>+'5.Equipments'!F10</f>
        <v/>
      </c>
    </row>
    <row r="90" spans="1:16" x14ac:dyDescent="0.25">
      <c r="A90" s="714"/>
      <c r="B90" s="138">
        <v>6</v>
      </c>
      <c r="C90" s="142">
        <v>0.33333333333333331</v>
      </c>
      <c r="D90" s="146">
        <f>B85*$C$6</f>
        <v>0</v>
      </c>
      <c r="E90" s="146">
        <f>(B85-D90)*C90</f>
        <v>0</v>
      </c>
      <c r="F90" s="146">
        <f>(B85-D90-E90)*C90</f>
        <v>0</v>
      </c>
      <c r="G90" s="146">
        <f>(B85-D90-E90-F90)*C90</f>
        <v>0</v>
      </c>
      <c r="H90" s="146">
        <f>(+B85-D90-E90-F90-G90)/2</f>
        <v>0</v>
      </c>
      <c r="I90" s="146">
        <f>B85-D90-E90-F90-G90-H90</f>
        <v>0</v>
      </c>
      <c r="J90" s="144"/>
      <c r="K90" s="144"/>
      <c r="L90" s="144"/>
      <c r="M90" s="144"/>
      <c r="N90" s="145" t="s">
        <v>325</v>
      </c>
      <c r="O90" s="147">
        <f>SUM(D96:M96)</f>
        <v>0</v>
      </c>
    </row>
    <row r="91" spans="1:16" x14ac:dyDescent="0.25">
      <c r="A91" s="714"/>
      <c r="B91" s="138">
        <v>7</v>
      </c>
      <c r="C91" s="142">
        <v>0.3571428571428571</v>
      </c>
      <c r="D91" s="143">
        <f>B85*$C$7</f>
        <v>0</v>
      </c>
      <c r="E91" s="143">
        <f>(B85-D91)*C91</f>
        <v>0</v>
      </c>
      <c r="F91" s="143">
        <f>(B85-D91-E91)*C91</f>
        <v>0</v>
      </c>
      <c r="G91" s="143">
        <f>(B85-D91-E91-F91)*C91</f>
        <v>0</v>
      </c>
      <c r="H91" s="143">
        <f>(B85-D91-E91-F91-G91)*C91</f>
        <v>0</v>
      </c>
      <c r="I91" s="143">
        <f>(+B85-D91-E91-F91-G91-H91)/2</f>
        <v>0</v>
      </c>
      <c r="J91" s="143">
        <f>B85-D91-E91-F91-G91-H91-I91</f>
        <v>0</v>
      </c>
      <c r="K91" s="144"/>
      <c r="L91" s="144"/>
      <c r="M91" s="144"/>
      <c r="N91" s="149" t="s">
        <v>327</v>
      </c>
      <c r="O91" s="150">
        <f>(B85-O90)*1.23</f>
        <v>0</v>
      </c>
      <c r="P91" s="148" t="s">
        <v>328</v>
      </c>
    </row>
    <row r="92" spans="1:16" x14ac:dyDescent="0.25">
      <c r="A92" s="714"/>
      <c r="B92" s="138">
        <v>8</v>
      </c>
      <c r="C92" s="142">
        <v>0.3125</v>
      </c>
      <c r="D92" s="143">
        <f>B85*$C$8</f>
        <v>0</v>
      </c>
      <c r="E92" s="143">
        <f>(B85-D92)*C92</f>
        <v>0</v>
      </c>
      <c r="F92" s="143">
        <f>(B85-D92-E92)*C92</f>
        <v>0</v>
      </c>
      <c r="G92" s="143">
        <f>(B85-D92-E92-F92)*C92</f>
        <v>0</v>
      </c>
      <c r="H92" s="143">
        <f>(B85-D92-E92-F92-G92)*C92</f>
        <v>0</v>
      </c>
      <c r="I92" s="143">
        <f>+(B85-D92-E92-F92-G92-H92)/3</f>
        <v>0</v>
      </c>
      <c r="J92" s="143">
        <f>+I92</f>
        <v>0</v>
      </c>
      <c r="K92" s="143">
        <f>+J92</f>
        <v>0</v>
      </c>
      <c r="L92" s="144"/>
      <c r="M92" s="144"/>
      <c r="O92" s="141"/>
    </row>
    <row r="93" spans="1:16" x14ac:dyDescent="0.25">
      <c r="A93" s="714"/>
      <c r="B93" s="151">
        <v>10</v>
      </c>
      <c r="C93" s="152">
        <v>0.25</v>
      </c>
      <c r="D93" s="153">
        <f>B85*$C$9</f>
        <v>0</v>
      </c>
      <c r="E93" s="153">
        <f>(B85-D93)*C93</f>
        <v>0</v>
      </c>
      <c r="F93" s="153">
        <f>(B85-D93-E93)*C93</f>
        <v>0</v>
      </c>
      <c r="G93" s="153">
        <f>(B85-D93-E93-F93)*C93</f>
        <v>0</v>
      </c>
      <c r="H93" s="153">
        <f>(B85-D93-E93-F93-G93)*C93</f>
        <v>0</v>
      </c>
      <c r="I93" s="153">
        <f>+(B85-D93-E93-F93-G93-H93)/5</f>
        <v>0</v>
      </c>
      <c r="J93" s="153">
        <f>+I93</f>
        <v>0</v>
      </c>
      <c r="K93" s="153">
        <f>+J93</f>
        <v>0</v>
      </c>
      <c r="L93" s="153">
        <f>+K93</f>
        <v>0</v>
      </c>
      <c r="M93" s="154">
        <f>+L93</f>
        <v>0</v>
      </c>
      <c r="O93" s="141"/>
    </row>
    <row r="94" spans="1:16" x14ac:dyDescent="0.25">
      <c r="A94" s="714"/>
      <c r="B94" s="716" t="s">
        <v>329</v>
      </c>
      <c r="C94" s="717"/>
      <c r="D94" s="155">
        <f>IF(O85=0,0,IF(O85=1,(D87+E87+F87),VLOOKUP($O85,$B87:$M93,D$1,0)))</f>
        <v>0</v>
      </c>
      <c r="E94" s="155">
        <f>IF(O85=0,0,IF(O85=1,0,VLOOKUP($O85,$B87:$M93,E$1,0)))</f>
        <v>0</v>
      </c>
      <c r="F94" s="155">
        <f>IF(O85=0,0,IF(O85=1,0,VLOOKUP($O85,$B87:$M93,F$1,0)))</f>
        <v>0</v>
      </c>
      <c r="G94" s="155">
        <f>IF(O85=0,0,IF(O85=1,0,VLOOKUP($O85,$B87:$M93,G$1,0)))</f>
        <v>0</v>
      </c>
      <c r="H94" s="155">
        <f>IF(O85=0,0,IF(O85=1,0,VLOOKUP($O85,$B87:$M93,H$1,0)))</f>
        <v>0</v>
      </c>
      <c r="I94" s="155">
        <f>IF(O85=0,0,IF(O85=1,0,VLOOKUP($O85,$B87:$M93,I$1,0)))</f>
        <v>0</v>
      </c>
      <c r="J94" s="155">
        <f>IF(O85=0,0,IF(O85=1,0,VLOOKUP($O85,$B87:$M93,J$1,0)))</f>
        <v>0</v>
      </c>
      <c r="K94" s="155">
        <f>IF(O85=0,0,IF(O85=1,0,VLOOKUP($O85,$B87:$M93,K$1,0)))</f>
        <v>0</v>
      </c>
      <c r="L94" s="155">
        <f>IF(O85=0,0,IF(O85=1,0,VLOOKUP($O85,$B87:$M93,L$1,0)))</f>
        <v>0</v>
      </c>
      <c r="M94" s="155">
        <f>IF(O85=0,0,IF(O85=1,0,VLOOKUP($O85,$B87:$M93,M$1,0)))</f>
        <v>0</v>
      </c>
      <c r="O94" s="141"/>
    </row>
    <row r="95" spans="1:16" x14ac:dyDescent="0.25">
      <c r="A95" s="714"/>
      <c r="B95" s="718" t="s">
        <v>330</v>
      </c>
      <c r="C95" s="719"/>
      <c r="D95" s="156">
        <f>IF(O85=0,0,IF(O89&gt;12,12,O89))</f>
        <v>0</v>
      </c>
      <c r="E95" s="156">
        <f>IF(O85=0,0,IF((O89-D95)&gt;12,12,(O89-D95)))</f>
        <v>0</v>
      </c>
      <c r="F95" s="156">
        <f>IF(O85=0,0,IF((O89-E95-D95)&gt;12,12,(O89-D95-E95)))</f>
        <v>0</v>
      </c>
      <c r="G95" s="156">
        <f>IF(O85=0,0,IF((O89-F95-E95-D95)&gt;12,12,(O89-E95-F95-D95)))</f>
        <v>0</v>
      </c>
      <c r="H95" s="156">
        <f>IF(O85=0,0,IF((O89-G95-F95-E95-D95)&gt;12,12,(O89-F95-G95-E95-D95)))</f>
        <v>0</v>
      </c>
      <c r="I95" s="156">
        <f>IF(O85=0,0,IF((O89-H95-G95-F95-E95-D95)&gt;12,12,(O89-G95-H95-F95-E95-D95)))</f>
        <v>0</v>
      </c>
      <c r="J95" s="156">
        <f>IF(O85=0,0,IF((O89-I95-H95-G95-F95-E95-D95)&gt;12,12,(O89-H95-I95-G95-F95-E95-D95)))</f>
        <v>0</v>
      </c>
      <c r="K95" s="156">
        <f>IF(O85=0,0,IF((O89-J95-I95-H95-G95-F95-E95-D95)&gt;12,12,(O89-I95-J95-H95-G95-F95-E95-D95)))</f>
        <v>0</v>
      </c>
      <c r="L95" s="156">
        <f>IF(O85=0,0,IF((O89-J95-I95-H95-G95-F95-E95-D95)&gt;12,12,(O89-I95-J95-H95-G95-F95-E95-D95-K95)))</f>
        <v>0</v>
      </c>
      <c r="M95" s="156">
        <f>IF(O85=0,0,IF((O89-J95-I95-H95-G95-F95-E95-D95)&gt;12,12,(O89-I95-J95-H95-G95-F95-E95-D95-K95-L95)))</f>
        <v>0</v>
      </c>
      <c r="O95" s="141"/>
    </row>
    <row r="96" spans="1:16" ht="15.75" thickBot="1" x14ac:dyDescent="0.3">
      <c r="A96" s="715"/>
      <c r="B96" s="720" t="s">
        <v>331</v>
      </c>
      <c r="C96" s="721"/>
      <c r="D96" s="157">
        <f>+D94/12*D95</f>
        <v>0</v>
      </c>
      <c r="E96" s="157">
        <f t="shared" ref="E96:M96" si="7">+E94/12*E95</f>
        <v>0</v>
      </c>
      <c r="F96" s="157">
        <f t="shared" si="7"/>
        <v>0</v>
      </c>
      <c r="G96" s="157">
        <f t="shared" si="7"/>
        <v>0</v>
      </c>
      <c r="H96" s="157">
        <f t="shared" si="7"/>
        <v>0</v>
      </c>
      <c r="I96" s="157">
        <f t="shared" si="7"/>
        <v>0</v>
      </c>
      <c r="J96" s="157">
        <f t="shared" si="7"/>
        <v>0</v>
      </c>
      <c r="K96" s="157">
        <f t="shared" si="7"/>
        <v>0</v>
      </c>
      <c r="L96" s="157">
        <f t="shared" si="7"/>
        <v>0</v>
      </c>
      <c r="M96" s="157">
        <f t="shared" si="7"/>
        <v>0</v>
      </c>
      <c r="N96" s="158"/>
      <c r="O96" s="159"/>
    </row>
    <row r="97" spans="1:16" x14ac:dyDescent="0.25">
      <c r="A97" s="713">
        <f>+'5.Equipments'!A11</f>
        <v>9</v>
      </c>
      <c r="B97" s="133">
        <f>IF('5.Equipments'!E11=0,0,'5.Equipments'!C11)</f>
        <v>0</v>
      </c>
      <c r="C97" s="134"/>
      <c r="D97" s="135">
        <v>3</v>
      </c>
      <c r="E97" s="135">
        <v>4</v>
      </c>
      <c r="F97" s="135">
        <v>5</v>
      </c>
      <c r="G97" s="135">
        <v>6</v>
      </c>
      <c r="H97" s="135">
        <v>7</v>
      </c>
      <c r="I97" s="135">
        <v>8</v>
      </c>
      <c r="J97" s="135">
        <v>9</v>
      </c>
      <c r="K97" s="135">
        <v>10</v>
      </c>
      <c r="L97" s="135">
        <v>11</v>
      </c>
      <c r="M97" s="135">
        <v>12</v>
      </c>
      <c r="N97" s="136" t="s">
        <v>306</v>
      </c>
      <c r="O97" s="137">
        <f>+O98/12</f>
        <v>0</v>
      </c>
    </row>
    <row r="98" spans="1:16" x14ac:dyDescent="0.25">
      <c r="A98" s="714"/>
      <c r="B98" s="138" t="s">
        <v>309</v>
      </c>
      <c r="C98" s="139" t="s">
        <v>310</v>
      </c>
      <c r="D98" s="139" t="s">
        <v>311</v>
      </c>
      <c r="E98" s="139" t="s">
        <v>312</v>
      </c>
      <c r="F98" s="139" t="s">
        <v>313</v>
      </c>
      <c r="G98" s="139" t="s">
        <v>314</v>
      </c>
      <c r="H98" s="139" t="s">
        <v>315</v>
      </c>
      <c r="I98" s="139" t="s">
        <v>316</v>
      </c>
      <c r="J98" s="139" t="s">
        <v>317</v>
      </c>
      <c r="K98" s="139" t="s">
        <v>318</v>
      </c>
      <c r="L98" s="139" t="s">
        <v>319</v>
      </c>
      <c r="M98" s="139" t="s">
        <v>320</v>
      </c>
      <c r="N98" s="140" t="s">
        <v>321</v>
      </c>
      <c r="O98" s="141">
        <f>IFERROR(VLOOKUP(A97,Tabela8[[No.]:[Institution**]],4,0)*12,0)</f>
        <v>0</v>
      </c>
    </row>
    <row r="99" spans="1:16" x14ac:dyDescent="0.25">
      <c r="A99" s="714"/>
      <c r="B99" s="138">
        <v>3</v>
      </c>
      <c r="C99" s="142">
        <v>0.5</v>
      </c>
      <c r="D99" s="143">
        <f>B97*C99</f>
        <v>0</v>
      </c>
      <c r="E99" s="143">
        <f>D99*C99</f>
        <v>0</v>
      </c>
      <c r="F99" s="143">
        <f>B97-D99-E99</f>
        <v>0</v>
      </c>
      <c r="G99" s="144"/>
      <c r="H99" s="144"/>
      <c r="I99" s="144"/>
      <c r="J99" s="144"/>
      <c r="K99" s="144"/>
      <c r="L99" s="144"/>
      <c r="M99" s="144"/>
      <c r="N99" s="145" t="s">
        <v>322</v>
      </c>
      <c r="O99" s="141">
        <f>+Info!B7</f>
        <v>36</v>
      </c>
    </row>
    <row r="100" spans="1:16" x14ac:dyDescent="0.25">
      <c r="A100" s="714"/>
      <c r="B100" s="138">
        <v>4</v>
      </c>
      <c r="C100" s="142">
        <v>0.375</v>
      </c>
      <c r="D100" s="143">
        <f>B97*$C$4</f>
        <v>0</v>
      </c>
      <c r="E100" s="143">
        <f>(B97-D100)*C100</f>
        <v>0</v>
      </c>
      <c r="F100" s="143">
        <f>(+B97-D100-E100)/2</f>
        <v>0</v>
      </c>
      <c r="G100" s="143">
        <f>+F100</f>
        <v>0</v>
      </c>
      <c r="H100" s="144"/>
      <c r="I100" s="144"/>
      <c r="J100" s="144"/>
      <c r="K100" s="144"/>
      <c r="L100" s="144"/>
      <c r="M100" s="144"/>
      <c r="N100" s="145" t="s">
        <v>323</v>
      </c>
      <c r="O100" s="141" t="str">
        <f>VLOOKUP(A97,'5.Equipments'!$A$3:$E$22,5,0)</f>
        <v/>
      </c>
    </row>
    <row r="101" spans="1:16" x14ac:dyDescent="0.25">
      <c r="A101" s="714"/>
      <c r="B101" s="138">
        <v>5</v>
      </c>
      <c r="C101" s="142">
        <v>0.4</v>
      </c>
      <c r="D101" s="143">
        <f>B97*$C$5</f>
        <v>0</v>
      </c>
      <c r="E101" s="143">
        <f>(B97-D101)*C101</f>
        <v>0</v>
      </c>
      <c r="F101" s="143">
        <f>(B97-D101-E101)*C101</f>
        <v>0</v>
      </c>
      <c r="G101" s="143">
        <f>(+B97-D101-E101-F101)/2</f>
        <v>0</v>
      </c>
      <c r="H101" s="143">
        <f>B97-D101-E101-F101-G101</f>
        <v>0</v>
      </c>
      <c r="I101" s="144"/>
      <c r="J101" s="144"/>
      <c r="K101" s="144"/>
      <c r="L101" s="144"/>
      <c r="M101" s="144"/>
      <c r="N101" t="s">
        <v>324</v>
      </c>
      <c r="O101" s="141" t="str">
        <f>+'5.Equipments'!F11</f>
        <v/>
      </c>
    </row>
    <row r="102" spans="1:16" x14ac:dyDescent="0.25">
      <c r="A102" s="714"/>
      <c r="B102" s="138">
        <v>6</v>
      </c>
      <c r="C102" s="142">
        <v>0.33333333333333331</v>
      </c>
      <c r="D102" s="146">
        <f>B97*$C$6</f>
        <v>0</v>
      </c>
      <c r="E102" s="146">
        <f>(B97-D102)*C102</f>
        <v>0</v>
      </c>
      <c r="F102" s="146">
        <f>(B97-D102-E102)*C102</f>
        <v>0</v>
      </c>
      <c r="G102" s="146">
        <f>(B97-D102-E102-F102)*C102</f>
        <v>0</v>
      </c>
      <c r="H102" s="146">
        <f>(+B97-D102-E102-F102-G102)/2</f>
        <v>0</v>
      </c>
      <c r="I102" s="146">
        <f>B97-D102-E102-F102-G102-H102</f>
        <v>0</v>
      </c>
      <c r="J102" s="144"/>
      <c r="K102" s="144"/>
      <c r="L102" s="144"/>
      <c r="M102" s="144"/>
      <c r="N102" s="145" t="s">
        <v>325</v>
      </c>
      <c r="O102" s="147">
        <f>SUM(D108:M108)</f>
        <v>0</v>
      </c>
    </row>
    <row r="103" spans="1:16" x14ac:dyDescent="0.25">
      <c r="A103" s="714"/>
      <c r="B103" s="138">
        <v>7</v>
      </c>
      <c r="C103" s="142">
        <v>0.3571428571428571</v>
      </c>
      <c r="D103" s="143">
        <f>B97*$C$7</f>
        <v>0</v>
      </c>
      <c r="E103" s="143">
        <f>(B97-D103)*C103</f>
        <v>0</v>
      </c>
      <c r="F103" s="143">
        <f>(B97-D103-E103)*C103</f>
        <v>0</v>
      </c>
      <c r="G103" s="143">
        <f>(B97-D103-E103-F103)*C103</f>
        <v>0</v>
      </c>
      <c r="H103" s="143">
        <f>(B97-D103-E103-F103-G103)*C103</f>
        <v>0</v>
      </c>
      <c r="I103" s="143">
        <f>(+B97-D103-E103-F103-G103-H103)/2</f>
        <v>0</v>
      </c>
      <c r="J103" s="143">
        <f>B97-D103-E103-F103-G103-H103-I103</f>
        <v>0</v>
      </c>
      <c r="K103" s="144"/>
      <c r="L103" s="144"/>
      <c r="M103" s="144"/>
      <c r="N103" s="149" t="s">
        <v>327</v>
      </c>
      <c r="O103" s="150">
        <f>(B97-O102)*1.23</f>
        <v>0</v>
      </c>
      <c r="P103" s="148" t="s">
        <v>328</v>
      </c>
    </row>
    <row r="104" spans="1:16" x14ac:dyDescent="0.25">
      <c r="A104" s="714"/>
      <c r="B104" s="138">
        <v>8</v>
      </c>
      <c r="C104" s="142">
        <v>0.3125</v>
      </c>
      <c r="D104" s="143">
        <f>B97*$C$8</f>
        <v>0</v>
      </c>
      <c r="E104" s="143">
        <f>(B97-D104)*C104</f>
        <v>0</v>
      </c>
      <c r="F104" s="143">
        <f>(B97-D104-E104)*C104</f>
        <v>0</v>
      </c>
      <c r="G104" s="143">
        <f>(B97-D104-E104-F104)*C104</f>
        <v>0</v>
      </c>
      <c r="H104" s="143">
        <f>(B97-D104-E104-F104-G104)*C104</f>
        <v>0</v>
      </c>
      <c r="I104" s="143">
        <f>+(B97-D104-E104-F104-G104-H104)/3</f>
        <v>0</v>
      </c>
      <c r="J104" s="143">
        <f>+I104</f>
        <v>0</v>
      </c>
      <c r="K104" s="143">
        <f>+J104</f>
        <v>0</v>
      </c>
      <c r="L104" s="144"/>
      <c r="M104" s="144"/>
      <c r="O104" s="141"/>
    </row>
    <row r="105" spans="1:16" x14ac:dyDescent="0.25">
      <c r="A105" s="714"/>
      <c r="B105" s="151">
        <v>10</v>
      </c>
      <c r="C105" s="152">
        <v>0.25</v>
      </c>
      <c r="D105" s="153">
        <f>B97*$C$9</f>
        <v>0</v>
      </c>
      <c r="E105" s="153">
        <f>(B97-D105)*C105</f>
        <v>0</v>
      </c>
      <c r="F105" s="153">
        <f>(B97-D105-E105)*C105</f>
        <v>0</v>
      </c>
      <c r="G105" s="153">
        <f>(B97-D105-E105-F105)*C105</f>
        <v>0</v>
      </c>
      <c r="H105" s="153">
        <f>(B97-D105-E105-F105-G105)*C105</f>
        <v>0</v>
      </c>
      <c r="I105" s="153">
        <f>+(B97-D105-E105-F105-G105-H105)/5</f>
        <v>0</v>
      </c>
      <c r="J105" s="153">
        <f>+I105</f>
        <v>0</v>
      </c>
      <c r="K105" s="153">
        <f>+J105</f>
        <v>0</v>
      </c>
      <c r="L105" s="153">
        <f>+K105</f>
        <v>0</v>
      </c>
      <c r="M105" s="154">
        <f>+L105</f>
        <v>0</v>
      </c>
      <c r="O105" s="141"/>
    </row>
    <row r="106" spans="1:16" x14ac:dyDescent="0.25">
      <c r="A106" s="714"/>
      <c r="B106" s="716" t="s">
        <v>329</v>
      </c>
      <c r="C106" s="717"/>
      <c r="D106" s="155">
        <f>IF(O97=0,0,IF(O97=1,(D99+E99+F99),VLOOKUP($O97,$B99:$M105,D$1,0)))</f>
        <v>0</v>
      </c>
      <c r="E106" s="155">
        <f>IF(O97=0,0,IF(O97=1,0,VLOOKUP($O97,$B99:$M105,E$1,0)))</f>
        <v>0</v>
      </c>
      <c r="F106" s="155">
        <f>IF(O97=0,0,IF(O97=1,0,VLOOKUP($O97,$B99:$M105,F$1,0)))</f>
        <v>0</v>
      </c>
      <c r="G106" s="155">
        <f>IF(O97=0,0,IF(O97=1,0,VLOOKUP($O97,$B99:$M105,G$1,0)))</f>
        <v>0</v>
      </c>
      <c r="H106" s="155">
        <f>IF(O97=0,0,IF(O97=1,0,VLOOKUP($O97,$B99:$M105,H$1,0)))</f>
        <v>0</v>
      </c>
      <c r="I106" s="155">
        <f>IF(O97=0,0,IF(O97=1,0,VLOOKUP($O97,$B99:$M105,I$1,0)))</f>
        <v>0</v>
      </c>
      <c r="J106" s="155">
        <f>IF(O97=0,0,IF(O97=1,0,VLOOKUP($O97,$B99:$M105,J$1,0)))</f>
        <v>0</v>
      </c>
      <c r="K106" s="155">
        <f>IF(O97=0,0,IF(O97=1,0,VLOOKUP($O97,$B99:$M105,K$1,0)))</f>
        <v>0</v>
      </c>
      <c r="L106" s="155">
        <f>IF(O97=0,0,IF(O97=1,0,VLOOKUP($O97,$B99:$M105,L$1,0)))</f>
        <v>0</v>
      </c>
      <c r="M106" s="155">
        <f>IF(O97=0,0,IF(O97=1,0,VLOOKUP($O97,$B99:$M105,M$1,0)))</f>
        <v>0</v>
      </c>
      <c r="O106" s="141"/>
    </row>
    <row r="107" spans="1:16" x14ac:dyDescent="0.25">
      <c r="A107" s="714"/>
      <c r="B107" s="718" t="s">
        <v>330</v>
      </c>
      <c r="C107" s="719"/>
      <c r="D107" s="156">
        <f>IF(O97=0,0,IF(O101&gt;12,12,O101))</f>
        <v>0</v>
      </c>
      <c r="E107" s="156">
        <f>IF(O97=0,0,IF((O101-D107)&gt;12,12,(O101-D107)))</f>
        <v>0</v>
      </c>
      <c r="F107" s="156">
        <f>IF(O97=0,0,IF((O101-E107-D107)&gt;12,12,(O101-D107-E107)))</f>
        <v>0</v>
      </c>
      <c r="G107" s="156">
        <f>IF(O97=0,0,IF((O101-F107-E107-D107)&gt;12,12,(O101-E107-F107-D107)))</f>
        <v>0</v>
      </c>
      <c r="H107" s="156">
        <f>IF(O97=0,0,IF((O101-G107-F107-E107-D107)&gt;12,12,(O101-F107-G107-E107-D107)))</f>
        <v>0</v>
      </c>
      <c r="I107" s="156">
        <f>IF(O97=0,0,IF((O101-H107-G107-F107-E107-D107)&gt;12,12,(O101-G107-H107-F107-E107-D107)))</f>
        <v>0</v>
      </c>
      <c r="J107" s="156">
        <f>IF(O97=0,0,IF((O101-I107-H107-G107-F107-E107-D107)&gt;12,12,(O101-H107-I107-G107-F107-E107-D107)))</f>
        <v>0</v>
      </c>
      <c r="K107" s="156">
        <f>IF(O97=0,0,IF((O101-J107-I107-H107-G107-F107-E107-D107)&gt;12,12,(O101-I107-J107-H107-G107-F107-E107-D107)))</f>
        <v>0</v>
      </c>
      <c r="L107" s="156">
        <f>IF(O97=0,0,IF((O101-J107-I107-H107-G107-F107-E107-D107)&gt;12,12,(O101-I107-J107-H107-G107-F107-E107-D107-K107)))</f>
        <v>0</v>
      </c>
      <c r="M107" s="156">
        <f>IF(O97=0,0,IF((O101-J107-I107-H107-G107-F107-E107-D107)&gt;12,12,(O101-I107-J107-H107-G107-F107-E107-D107-K107-L107)))</f>
        <v>0</v>
      </c>
      <c r="O107" s="141"/>
    </row>
    <row r="108" spans="1:16" ht="15.75" thickBot="1" x14ac:dyDescent="0.3">
      <c r="A108" s="715"/>
      <c r="B108" s="720" t="s">
        <v>331</v>
      </c>
      <c r="C108" s="721"/>
      <c r="D108" s="157">
        <f>+D106/12*D107</f>
        <v>0</v>
      </c>
      <c r="E108" s="157">
        <f t="shared" ref="E108:M108" si="8">+E106/12*E107</f>
        <v>0</v>
      </c>
      <c r="F108" s="157">
        <f t="shared" si="8"/>
        <v>0</v>
      </c>
      <c r="G108" s="157">
        <f t="shared" si="8"/>
        <v>0</v>
      </c>
      <c r="H108" s="157">
        <f t="shared" si="8"/>
        <v>0</v>
      </c>
      <c r="I108" s="157">
        <f t="shared" si="8"/>
        <v>0</v>
      </c>
      <c r="J108" s="157">
        <f t="shared" si="8"/>
        <v>0</v>
      </c>
      <c r="K108" s="157">
        <f t="shared" si="8"/>
        <v>0</v>
      </c>
      <c r="L108" s="157">
        <f t="shared" si="8"/>
        <v>0</v>
      </c>
      <c r="M108" s="157">
        <f t="shared" si="8"/>
        <v>0</v>
      </c>
      <c r="N108" s="158"/>
      <c r="O108" s="159"/>
    </row>
    <row r="109" spans="1:16" x14ac:dyDescent="0.25">
      <c r="A109" s="713">
        <f>+'5.Equipments'!A12</f>
        <v>10</v>
      </c>
      <c r="B109" s="133">
        <f>IF('5.Equipments'!E12=0,0,'5.Equipments'!C12)</f>
        <v>0</v>
      </c>
      <c r="C109" s="134"/>
      <c r="D109" s="135">
        <v>3</v>
      </c>
      <c r="E109" s="135">
        <v>4</v>
      </c>
      <c r="F109" s="135">
        <v>5</v>
      </c>
      <c r="G109" s="135">
        <v>6</v>
      </c>
      <c r="H109" s="135">
        <v>7</v>
      </c>
      <c r="I109" s="135">
        <v>8</v>
      </c>
      <c r="J109" s="135">
        <v>9</v>
      </c>
      <c r="K109" s="135">
        <v>10</v>
      </c>
      <c r="L109" s="135">
        <v>11</v>
      </c>
      <c r="M109" s="135">
        <v>12</v>
      </c>
      <c r="N109" s="136" t="s">
        <v>306</v>
      </c>
      <c r="O109" s="137">
        <f>+O110/12</f>
        <v>0</v>
      </c>
    </row>
    <row r="110" spans="1:16" x14ac:dyDescent="0.25">
      <c r="A110" s="714"/>
      <c r="B110" s="138" t="s">
        <v>309</v>
      </c>
      <c r="C110" s="139" t="s">
        <v>310</v>
      </c>
      <c r="D110" s="139" t="s">
        <v>311</v>
      </c>
      <c r="E110" s="139" t="s">
        <v>312</v>
      </c>
      <c r="F110" s="139" t="s">
        <v>313</v>
      </c>
      <c r="G110" s="139" t="s">
        <v>314</v>
      </c>
      <c r="H110" s="139" t="s">
        <v>315</v>
      </c>
      <c r="I110" s="139" t="s">
        <v>316</v>
      </c>
      <c r="J110" s="139" t="s">
        <v>317</v>
      </c>
      <c r="K110" s="139" t="s">
        <v>318</v>
      </c>
      <c r="L110" s="139" t="s">
        <v>319</v>
      </c>
      <c r="M110" s="139" t="s">
        <v>320</v>
      </c>
      <c r="N110" s="140" t="s">
        <v>321</v>
      </c>
      <c r="O110" s="141">
        <f>IFERROR(VLOOKUP(A109,Tabela8[[No.]:[Institution**]],4,0)*12,0)</f>
        <v>0</v>
      </c>
    </row>
    <row r="111" spans="1:16" x14ac:dyDescent="0.25">
      <c r="A111" s="714"/>
      <c r="B111" s="138">
        <v>3</v>
      </c>
      <c r="C111" s="142">
        <v>0.5</v>
      </c>
      <c r="D111" s="143">
        <f>B109*C111</f>
        <v>0</v>
      </c>
      <c r="E111" s="143">
        <f>D111*C111</f>
        <v>0</v>
      </c>
      <c r="F111" s="143">
        <f>B109-D111-E111</f>
        <v>0</v>
      </c>
      <c r="G111" s="144"/>
      <c r="H111" s="144"/>
      <c r="I111" s="144"/>
      <c r="J111" s="144"/>
      <c r="K111" s="144"/>
      <c r="L111" s="144"/>
      <c r="M111" s="144"/>
      <c r="N111" s="145" t="s">
        <v>322</v>
      </c>
      <c r="O111" s="141">
        <f>+Info!B7</f>
        <v>36</v>
      </c>
    </row>
    <row r="112" spans="1:16" x14ac:dyDescent="0.25">
      <c r="A112" s="714"/>
      <c r="B112" s="138">
        <v>4</v>
      </c>
      <c r="C112" s="142">
        <v>0.375</v>
      </c>
      <c r="D112" s="143">
        <f>B109*$C$4</f>
        <v>0</v>
      </c>
      <c r="E112" s="143">
        <f>(B109-D112)*C112</f>
        <v>0</v>
      </c>
      <c r="F112" s="143">
        <f>(+B109-D112-E112)/2</f>
        <v>0</v>
      </c>
      <c r="G112" s="143">
        <f>+F112</f>
        <v>0</v>
      </c>
      <c r="H112" s="144"/>
      <c r="I112" s="144"/>
      <c r="J112" s="144"/>
      <c r="K112" s="144"/>
      <c r="L112" s="144"/>
      <c r="M112" s="144"/>
      <c r="N112" s="145" t="s">
        <v>323</v>
      </c>
      <c r="O112" s="141" t="str">
        <f>VLOOKUP(A109,'5.Equipments'!$A$3:$E$22,5,0)</f>
        <v/>
      </c>
    </row>
    <row r="113" spans="1:16" x14ac:dyDescent="0.25">
      <c r="A113" s="714"/>
      <c r="B113" s="138">
        <v>5</v>
      </c>
      <c r="C113" s="142">
        <v>0.4</v>
      </c>
      <c r="D113" s="143">
        <f>B109*$C$5</f>
        <v>0</v>
      </c>
      <c r="E113" s="143">
        <f>(B109-D113)*C113</f>
        <v>0</v>
      </c>
      <c r="F113" s="143">
        <f>(B109-D113-E113)*C113</f>
        <v>0</v>
      </c>
      <c r="G113" s="143">
        <f>(+B109-D113-E113-F113)/2</f>
        <v>0</v>
      </c>
      <c r="H113" s="143">
        <f>B109-D113-E113-F113-G113</f>
        <v>0</v>
      </c>
      <c r="I113" s="144"/>
      <c r="J113" s="144"/>
      <c r="K113" s="144"/>
      <c r="L113" s="144"/>
      <c r="M113" s="144"/>
      <c r="N113" t="s">
        <v>324</v>
      </c>
      <c r="O113" s="141" t="str">
        <f>+'5.Equipments'!F12</f>
        <v/>
      </c>
    </row>
    <row r="114" spans="1:16" x14ac:dyDescent="0.25">
      <c r="A114" s="714"/>
      <c r="B114" s="138">
        <v>6</v>
      </c>
      <c r="C114" s="142">
        <v>0.33333333333333331</v>
      </c>
      <c r="D114" s="146">
        <f>B109*$C$6</f>
        <v>0</v>
      </c>
      <c r="E114" s="146">
        <f>(B109-D114)*C114</f>
        <v>0</v>
      </c>
      <c r="F114" s="146">
        <f>(B109-D114-E114)*C114</f>
        <v>0</v>
      </c>
      <c r="G114" s="146">
        <f>(B109-D114-E114-F114)*C114</f>
        <v>0</v>
      </c>
      <c r="H114" s="146">
        <f>(+B109-D114-E114-F114-G114)/2</f>
        <v>0</v>
      </c>
      <c r="I114" s="146">
        <f>B109-D114-E114-F114-G114-H114</f>
        <v>0</v>
      </c>
      <c r="J114" s="144"/>
      <c r="K114" s="144"/>
      <c r="L114" s="144"/>
      <c r="M114" s="144"/>
      <c r="N114" s="145" t="s">
        <v>325</v>
      </c>
      <c r="O114" s="147">
        <f>SUM(D120:M120)</f>
        <v>0</v>
      </c>
    </row>
    <row r="115" spans="1:16" x14ac:dyDescent="0.25">
      <c r="A115" s="714"/>
      <c r="B115" s="138">
        <v>7</v>
      </c>
      <c r="C115" s="142">
        <v>0.3571428571428571</v>
      </c>
      <c r="D115" s="143">
        <f>B109*$C$7</f>
        <v>0</v>
      </c>
      <c r="E115" s="143">
        <f>(B109-D115)*C115</f>
        <v>0</v>
      </c>
      <c r="F115" s="143">
        <f>(B109-D115-E115)*C115</f>
        <v>0</v>
      </c>
      <c r="G115" s="143">
        <f>(B109-D115-E115-F115)*C115</f>
        <v>0</v>
      </c>
      <c r="H115" s="143">
        <f>(B109-D115-E115-F115-G115)*C115</f>
        <v>0</v>
      </c>
      <c r="I115" s="143">
        <f>(+B109-D115-E115-F115-G115-H115)/2</f>
        <v>0</v>
      </c>
      <c r="J115" s="143">
        <f>B109-D115-E115-F115-G115-H115-I115</f>
        <v>0</v>
      </c>
      <c r="K115" s="144"/>
      <c r="L115" s="144"/>
      <c r="M115" s="144"/>
      <c r="N115" s="149" t="s">
        <v>327</v>
      </c>
      <c r="O115" s="150">
        <f>(B109-O114)*1.23</f>
        <v>0</v>
      </c>
      <c r="P115" s="148" t="s">
        <v>328</v>
      </c>
    </row>
    <row r="116" spans="1:16" x14ac:dyDescent="0.25">
      <c r="A116" s="714"/>
      <c r="B116" s="138">
        <v>8</v>
      </c>
      <c r="C116" s="142">
        <v>0.3125</v>
      </c>
      <c r="D116" s="143">
        <f>B109*$C$8</f>
        <v>0</v>
      </c>
      <c r="E116" s="143">
        <f>(B109-D116)*C116</f>
        <v>0</v>
      </c>
      <c r="F116" s="143">
        <f>(B109-D116-E116)*C116</f>
        <v>0</v>
      </c>
      <c r="G116" s="143">
        <f>(B109-D116-E116-F116)*C116</f>
        <v>0</v>
      </c>
      <c r="H116" s="143">
        <f>(B109-D116-E116-F116-G116)*C116</f>
        <v>0</v>
      </c>
      <c r="I116" s="143">
        <f>+(B109-D116-E116-F116-G116-H116)/3</f>
        <v>0</v>
      </c>
      <c r="J116" s="143">
        <f>+I116</f>
        <v>0</v>
      </c>
      <c r="K116" s="143">
        <f>+J116</f>
        <v>0</v>
      </c>
      <c r="L116" s="144"/>
      <c r="M116" s="144"/>
      <c r="O116" s="141"/>
    </row>
    <row r="117" spans="1:16" x14ac:dyDescent="0.25">
      <c r="A117" s="714"/>
      <c r="B117" s="151">
        <v>10</v>
      </c>
      <c r="C117" s="152">
        <v>0.25</v>
      </c>
      <c r="D117" s="153">
        <f>B109*$C$9</f>
        <v>0</v>
      </c>
      <c r="E117" s="153">
        <f>(B109-D117)*C117</f>
        <v>0</v>
      </c>
      <c r="F117" s="153">
        <f>(B109-D117-E117)*C117</f>
        <v>0</v>
      </c>
      <c r="G117" s="153">
        <f>(B109-D117-E117-F117)*C117</f>
        <v>0</v>
      </c>
      <c r="H117" s="153">
        <f>(B109-D117-E117-F117-G117)*C117</f>
        <v>0</v>
      </c>
      <c r="I117" s="153">
        <f>+(B109-D117-E117-F117-G117-H117)/5</f>
        <v>0</v>
      </c>
      <c r="J117" s="153">
        <f>+I117</f>
        <v>0</v>
      </c>
      <c r="K117" s="153">
        <f>+J117</f>
        <v>0</v>
      </c>
      <c r="L117" s="153">
        <f>+K117</f>
        <v>0</v>
      </c>
      <c r="M117" s="154">
        <f>+L117</f>
        <v>0</v>
      </c>
      <c r="O117" s="141"/>
    </row>
    <row r="118" spans="1:16" x14ac:dyDescent="0.25">
      <c r="A118" s="714"/>
      <c r="B118" s="716" t="s">
        <v>329</v>
      </c>
      <c r="C118" s="717"/>
      <c r="D118" s="155">
        <f>IF(O109=0,0,IF(O109=1,(D111+E111+F111),VLOOKUP($O109,$B111:$M117,D$1,0)))</f>
        <v>0</v>
      </c>
      <c r="E118" s="155">
        <f>IF(O109=0,0,IF(O109=1,0,VLOOKUP($O109,$B111:$M117,E$1,0)))</f>
        <v>0</v>
      </c>
      <c r="F118" s="155">
        <f>IF(O109=0,0,IF(O109=1,0,VLOOKUP($O109,$B111:$M117,F$1,0)))</f>
        <v>0</v>
      </c>
      <c r="G118" s="155">
        <f>IF(O109=0,0,IF(O109=1,0,VLOOKUP($O109,$B111:$M117,G$1,0)))</f>
        <v>0</v>
      </c>
      <c r="H118" s="155">
        <f>IF(O109=0,0,IF(O109=1,0,VLOOKUP($O109,$B111:$M117,H$1,0)))</f>
        <v>0</v>
      </c>
      <c r="I118" s="155">
        <f>IF(O109=0,0,IF(O109=1,0,VLOOKUP($O109,$B111:$M117,I$1,0)))</f>
        <v>0</v>
      </c>
      <c r="J118" s="155">
        <f>IF(O109=0,0,IF(O109=1,0,VLOOKUP($O109,$B111:$M117,J$1,0)))</f>
        <v>0</v>
      </c>
      <c r="K118" s="155">
        <f>IF(O109=0,0,IF(O109=1,0,VLOOKUP($O109,$B111:$M117,K$1,0)))</f>
        <v>0</v>
      </c>
      <c r="L118" s="155">
        <f>IF(O109=0,0,IF(O109=1,0,VLOOKUP($O109,$B111:$M117,L$1,0)))</f>
        <v>0</v>
      </c>
      <c r="M118" s="155">
        <f>IF(O109=0,0,IF(O109=1,0,VLOOKUP($O109,$B111:$M117,M$1,0)))</f>
        <v>0</v>
      </c>
      <c r="O118" s="141"/>
    </row>
    <row r="119" spans="1:16" x14ac:dyDescent="0.25">
      <c r="A119" s="714"/>
      <c r="B119" s="718" t="s">
        <v>330</v>
      </c>
      <c r="C119" s="719"/>
      <c r="D119" s="156">
        <f>IF(O109=0,0,IF(O113&gt;12,12,O113))</f>
        <v>0</v>
      </c>
      <c r="E119" s="156">
        <f>IF(O109=0,0,IF((O113-D119)&gt;12,12,(O113-D119)))</f>
        <v>0</v>
      </c>
      <c r="F119" s="156">
        <f>IF(O109=0,0,IF((O113-E119-D119)&gt;12,12,(O113-D119-E119)))</f>
        <v>0</v>
      </c>
      <c r="G119" s="156">
        <f>IF(O109=0,0,IF((O113-F119-E119-D119)&gt;12,12,(O113-E119-F119-D119)))</f>
        <v>0</v>
      </c>
      <c r="H119" s="156">
        <f>IF(O109=0,0,IF((O113-G119-F119-E119-D119)&gt;12,12,(O113-F119-G119-E119-D119)))</f>
        <v>0</v>
      </c>
      <c r="I119" s="156">
        <f>IF(O109=0,0,IF((O113-H119-G119-F119-E119-D119)&gt;12,12,(O113-G119-H119-F119-E119-D119)))</f>
        <v>0</v>
      </c>
      <c r="J119" s="156">
        <f>IF(O109=0,0,IF((O113-I119-H119-G119-F119-E119-D119)&gt;12,12,(O113-H119-I119-G119-F119-E119-D119)))</f>
        <v>0</v>
      </c>
      <c r="K119" s="156">
        <f>IF(O109=0,0,IF((O113-J119-I119-H119-G119-F119-E119-D119)&gt;12,12,(O113-I119-J119-H119-G119-F119-E119-D119)))</f>
        <v>0</v>
      </c>
      <c r="L119" s="156">
        <f>IF(O109=0,0,IF((O113-J119-I119-H119-G119-F119-E119-D119)&gt;12,12,(O113-I119-J119-H119-G119-F119-E119-D119-K119)))</f>
        <v>0</v>
      </c>
      <c r="M119" s="156">
        <f>IF(O109=0,0,IF((O113-J119-I119-H119-G119-F119-E119-D119)&gt;12,12,(O113-I119-J119-H119-G119-F119-E119-D119-K119-L119)))</f>
        <v>0</v>
      </c>
      <c r="O119" s="141"/>
    </row>
    <row r="120" spans="1:16" ht="15.75" thickBot="1" x14ac:dyDescent="0.3">
      <c r="A120" s="715"/>
      <c r="B120" s="720" t="s">
        <v>331</v>
      </c>
      <c r="C120" s="721"/>
      <c r="D120" s="157">
        <f>+D118/12*D119</f>
        <v>0</v>
      </c>
      <c r="E120" s="157">
        <f t="shared" ref="E120:M120" si="9">+E118/12*E119</f>
        <v>0</v>
      </c>
      <c r="F120" s="157">
        <f t="shared" si="9"/>
        <v>0</v>
      </c>
      <c r="G120" s="157">
        <f t="shared" si="9"/>
        <v>0</v>
      </c>
      <c r="H120" s="157">
        <f t="shared" si="9"/>
        <v>0</v>
      </c>
      <c r="I120" s="157">
        <f t="shared" si="9"/>
        <v>0</v>
      </c>
      <c r="J120" s="157">
        <f t="shared" si="9"/>
        <v>0</v>
      </c>
      <c r="K120" s="157">
        <f t="shared" si="9"/>
        <v>0</v>
      </c>
      <c r="L120" s="157">
        <f t="shared" si="9"/>
        <v>0</v>
      </c>
      <c r="M120" s="157">
        <f t="shared" si="9"/>
        <v>0</v>
      </c>
      <c r="N120" s="158"/>
      <c r="O120" s="159"/>
    </row>
    <row r="121" spans="1:16" x14ac:dyDescent="0.25">
      <c r="A121" s="713">
        <f>+'5.Equipments'!A13</f>
        <v>11</v>
      </c>
      <c r="B121" s="133">
        <f>IF('5.Equipments'!E13=0,0,'5.Equipments'!C13)</f>
        <v>0</v>
      </c>
      <c r="C121" s="134"/>
      <c r="D121" s="135">
        <v>3</v>
      </c>
      <c r="E121" s="135">
        <v>4</v>
      </c>
      <c r="F121" s="135">
        <v>5</v>
      </c>
      <c r="G121" s="135">
        <v>6</v>
      </c>
      <c r="H121" s="135">
        <v>7</v>
      </c>
      <c r="I121" s="135">
        <v>8</v>
      </c>
      <c r="J121" s="135">
        <v>9</v>
      </c>
      <c r="K121" s="135">
        <v>10</v>
      </c>
      <c r="L121" s="135">
        <v>11</v>
      </c>
      <c r="M121" s="135">
        <v>12</v>
      </c>
      <c r="N121" s="136" t="s">
        <v>306</v>
      </c>
      <c r="O121" s="137">
        <f>+O122/12</f>
        <v>0</v>
      </c>
    </row>
    <row r="122" spans="1:16" x14ac:dyDescent="0.25">
      <c r="A122" s="714"/>
      <c r="B122" s="138" t="s">
        <v>309</v>
      </c>
      <c r="C122" s="139" t="s">
        <v>310</v>
      </c>
      <c r="D122" s="139" t="s">
        <v>311</v>
      </c>
      <c r="E122" s="139" t="s">
        <v>312</v>
      </c>
      <c r="F122" s="139" t="s">
        <v>313</v>
      </c>
      <c r="G122" s="139" t="s">
        <v>314</v>
      </c>
      <c r="H122" s="139" t="s">
        <v>315</v>
      </c>
      <c r="I122" s="139" t="s">
        <v>316</v>
      </c>
      <c r="J122" s="139" t="s">
        <v>317</v>
      </c>
      <c r="K122" s="139" t="s">
        <v>318</v>
      </c>
      <c r="L122" s="139" t="s">
        <v>319</v>
      </c>
      <c r="M122" s="139" t="s">
        <v>320</v>
      </c>
      <c r="N122" s="140" t="s">
        <v>321</v>
      </c>
      <c r="O122" s="141">
        <f>IFERROR(VLOOKUP(A121,Tabela8[[No.]:[Institution**]],4,0)*12,0)</f>
        <v>0</v>
      </c>
    </row>
    <row r="123" spans="1:16" x14ac:dyDescent="0.25">
      <c r="A123" s="714"/>
      <c r="B123" s="138">
        <v>3</v>
      </c>
      <c r="C123" s="142">
        <v>0.5</v>
      </c>
      <c r="D123" s="143">
        <f>B121*C123</f>
        <v>0</v>
      </c>
      <c r="E123" s="143">
        <f>D123*C123</f>
        <v>0</v>
      </c>
      <c r="F123" s="143">
        <f>B121-D123-E123</f>
        <v>0</v>
      </c>
      <c r="G123" s="144"/>
      <c r="H123" s="144"/>
      <c r="I123" s="144"/>
      <c r="J123" s="144"/>
      <c r="K123" s="144"/>
      <c r="L123" s="144"/>
      <c r="M123" s="144"/>
      <c r="N123" s="145" t="s">
        <v>322</v>
      </c>
      <c r="O123" s="141">
        <f>+Info!B7</f>
        <v>36</v>
      </c>
    </row>
    <row r="124" spans="1:16" x14ac:dyDescent="0.25">
      <c r="A124" s="714"/>
      <c r="B124" s="138">
        <v>4</v>
      </c>
      <c r="C124" s="142">
        <v>0.375</v>
      </c>
      <c r="D124" s="143">
        <f>B121*$C$4</f>
        <v>0</v>
      </c>
      <c r="E124" s="143">
        <f>(B121-D124)*C124</f>
        <v>0</v>
      </c>
      <c r="F124" s="143">
        <f>(+B121-D124-E124)/2</f>
        <v>0</v>
      </c>
      <c r="G124" s="143">
        <f>+F124</f>
        <v>0</v>
      </c>
      <c r="H124" s="144"/>
      <c r="I124" s="144"/>
      <c r="J124" s="144"/>
      <c r="K124" s="144"/>
      <c r="L124" s="144"/>
      <c r="M124" s="144"/>
      <c r="N124" s="145" t="s">
        <v>323</v>
      </c>
      <c r="O124" s="141" t="str">
        <f>VLOOKUP(A121,'5.Equipments'!$A$3:$E$22,5,0)</f>
        <v/>
      </c>
    </row>
    <row r="125" spans="1:16" x14ac:dyDescent="0.25">
      <c r="A125" s="714"/>
      <c r="B125" s="138">
        <v>5</v>
      </c>
      <c r="C125" s="142">
        <v>0.4</v>
      </c>
      <c r="D125" s="143">
        <f>B121*$C$5</f>
        <v>0</v>
      </c>
      <c r="E125" s="143">
        <f>(B121-D125)*C125</f>
        <v>0</v>
      </c>
      <c r="F125" s="143">
        <f>(B121-D125-E125)*C125</f>
        <v>0</v>
      </c>
      <c r="G125" s="143">
        <f>(+B121-D125-E125-F125)/2</f>
        <v>0</v>
      </c>
      <c r="H125" s="143">
        <f>B121-D125-E125-F125-G125</f>
        <v>0</v>
      </c>
      <c r="I125" s="144"/>
      <c r="J125" s="144"/>
      <c r="K125" s="144"/>
      <c r="L125" s="144"/>
      <c r="M125" s="144"/>
      <c r="N125" t="s">
        <v>324</v>
      </c>
      <c r="O125" s="141" t="str">
        <f>+'5.Equipments'!F13</f>
        <v/>
      </c>
    </row>
    <row r="126" spans="1:16" x14ac:dyDescent="0.25">
      <c r="A126" s="714"/>
      <c r="B126" s="138">
        <v>6</v>
      </c>
      <c r="C126" s="142">
        <v>0.33333333333333331</v>
      </c>
      <c r="D126" s="146">
        <f>B121*$C$6</f>
        <v>0</v>
      </c>
      <c r="E126" s="146">
        <f>(B121-D126)*C126</f>
        <v>0</v>
      </c>
      <c r="F126" s="146">
        <f>(B121-D126-E126)*C126</f>
        <v>0</v>
      </c>
      <c r="G126" s="146">
        <f>(B121-D126-E126-F126)*C126</f>
        <v>0</v>
      </c>
      <c r="H126" s="146">
        <f>(+B121-D126-E126-F126-G126)/2</f>
        <v>0</v>
      </c>
      <c r="I126" s="146">
        <f>B121-D126-E126-F126-G126-H126</f>
        <v>0</v>
      </c>
      <c r="J126" s="144"/>
      <c r="K126" s="144"/>
      <c r="L126" s="144"/>
      <c r="M126" s="144"/>
      <c r="N126" s="145" t="s">
        <v>325</v>
      </c>
      <c r="O126" s="147">
        <f>SUM(D132:M132)</f>
        <v>0</v>
      </c>
    </row>
    <row r="127" spans="1:16" x14ac:dyDescent="0.25">
      <c r="A127" s="714"/>
      <c r="B127" s="138">
        <v>7</v>
      </c>
      <c r="C127" s="142">
        <v>0.3571428571428571</v>
      </c>
      <c r="D127" s="143">
        <f>B121*$C$7</f>
        <v>0</v>
      </c>
      <c r="E127" s="143">
        <f>(B121-D127)*C127</f>
        <v>0</v>
      </c>
      <c r="F127" s="143">
        <f>(B121-D127-E127)*C127</f>
        <v>0</v>
      </c>
      <c r="G127" s="143">
        <f>(B121-D127-E127-F127)*C127</f>
        <v>0</v>
      </c>
      <c r="H127" s="143">
        <f>(B121-D127-E127-F127-G127)*C127</f>
        <v>0</v>
      </c>
      <c r="I127" s="143">
        <f>(+B121-D127-E127-F127-G127-H127)/2</f>
        <v>0</v>
      </c>
      <c r="J127" s="143">
        <f>B121-D127-E127-F127-G127-H127-I127</f>
        <v>0</v>
      </c>
      <c r="K127" s="144"/>
      <c r="L127" s="144"/>
      <c r="M127" s="144"/>
      <c r="N127" s="149" t="s">
        <v>327</v>
      </c>
      <c r="O127" s="150">
        <f>(B121-O126)*1.23</f>
        <v>0</v>
      </c>
      <c r="P127" s="148" t="s">
        <v>328</v>
      </c>
    </row>
    <row r="128" spans="1:16" x14ac:dyDescent="0.25">
      <c r="A128" s="714"/>
      <c r="B128" s="138">
        <v>8</v>
      </c>
      <c r="C128" s="142">
        <v>0.3125</v>
      </c>
      <c r="D128" s="143">
        <f>B121*$C$8</f>
        <v>0</v>
      </c>
      <c r="E128" s="143">
        <f>(B121-D128)*C128</f>
        <v>0</v>
      </c>
      <c r="F128" s="143">
        <f>(B121-D128-E128)*C128</f>
        <v>0</v>
      </c>
      <c r="G128" s="143">
        <f>(B121-D128-E128-F128)*C128</f>
        <v>0</v>
      </c>
      <c r="H128" s="143">
        <f>(B121-D128-E128-F128-G128)*C128</f>
        <v>0</v>
      </c>
      <c r="I128" s="143">
        <f>+(B121-D128-E128-F128-G128-H128)/3</f>
        <v>0</v>
      </c>
      <c r="J128" s="143">
        <f>+I128</f>
        <v>0</v>
      </c>
      <c r="K128" s="143">
        <f>+J128</f>
        <v>0</v>
      </c>
      <c r="L128" s="144"/>
      <c r="M128" s="144"/>
      <c r="O128" s="141"/>
    </row>
    <row r="129" spans="1:16" x14ac:dyDescent="0.25">
      <c r="A129" s="714"/>
      <c r="B129" s="151">
        <v>10</v>
      </c>
      <c r="C129" s="152">
        <v>0.25</v>
      </c>
      <c r="D129" s="153">
        <f>B121*$C$9</f>
        <v>0</v>
      </c>
      <c r="E129" s="153">
        <f>(B121-D129)*C129</f>
        <v>0</v>
      </c>
      <c r="F129" s="153">
        <f>(B121-D129-E129)*C129</f>
        <v>0</v>
      </c>
      <c r="G129" s="153">
        <f>(B121-D129-E129-F129)*C129</f>
        <v>0</v>
      </c>
      <c r="H129" s="153">
        <f>(B121-D129-E129-F129-G129)*C129</f>
        <v>0</v>
      </c>
      <c r="I129" s="153">
        <f>+(B121-D129-E129-F129-G129-H129)/5</f>
        <v>0</v>
      </c>
      <c r="J129" s="153">
        <f>+I129</f>
        <v>0</v>
      </c>
      <c r="K129" s="153">
        <f>+J129</f>
        <v>0</v>
      </c>
      <c r="L129" s="153">
        <f>+K129</f>
        <v>0</v>
      </c>
      <c r="M129" s="154">
        <f>+L129</f>
        <v>0</v>
      </c>
      <c r="O129" s="141"/>
    </row>
    <row r="130" spans="1:16" x14ac:dyDescent="0.25">
      <c r="A130" s="714"/>
      <c r="B130" s="716" t="s">
        <v>329</v>
      </c>
      <c r="C130" s="717"/>
      <c r="D130" s="155">
        <f>IF(O121=0,0,IF(O121=1,(D123+E123+F123),VLOOKUP($O121,$B123:$M129,D$1,0)))</f>
        <v>0</v>
      </c>
      <c r="E130" s="155">
        <f>IF(O121=0,0,IF(O121=1,0,VLOOKUP($O121,$B123:$M129,E$1,0)))</f>
        <v>0</v>
      </c>
      <c r="F130" s="155">
        <f>IF(O121=0,0,IF(O121=1,0,VLOOKUP($O121,$B123:$M129,F$1,0)))</f>
        <v>0</v>
      </c>
      <c r="G130" s="155">
        <f>IF(O121=0,0,IF(O121=1,0,VLOOKUP($O121,$B123:$M129,G$1,0)))</f>
        <v>0</v>
      </c>
      <c r="H130" s="155">
        <f>IF(O121=0,0,IF(O121=1,0,VLOOKUP($O121,$B123:$M129,H$1,0)))</f>
        <v>0</v>
      </c>
      <c r="I130" s="155">
        <f>IF(O121=0,0,IF(O121=1,0,VLOOKUP($O121,$B123:$M129,I$1,0)))</f>
        <v>0</v>
      </c>
      <c r="J130" s="155">
        <f>IF(O121=0,0,IF(O121=1,0,VLOOKUP($O121,$B123:$M129,J$1,0)))</f>
        <v>0</v>
      </c>
      <c r="K130" s="155">
        <f>IF(O121=0,0,IF(O121=1,0,VLOOKUP($O121,$B123:$M129,K$1,0)))</f>
        <v>0</v>
      </c>
      <c r="L130" s="155">
        <f>IF(O121=0,0,IF(O121=1,0,VLOOKUP($O121,$B123:$M129,L$1,0)))</f>
        <v>0</v>
      </c>
      <c r="M130" s="155">
        <f>IF(O121=0,0,IF(O121=1,0,VLOOKUP($O121,$B123:$M129,M$1,0)))</f>
        <v>0</v>
      </c>
      <c r="O130" s="141"/>
    </row>
    <row r="131" spans="1:16" x14ac:dyDescent="0.25">
      <c r="A131" s="714"/>
      <c r="B131" s="718" t="s">
        <v>330</v>
      </c>
      <c r="C131" s="719"/>
      <c r="D131" s="156">
        <f>IF(O121=0,0,IF(O125&gt;12,12,O125))</f>
        <v>0</v>
      </c>
      <c r="E131" s="156">
        <f>IF(O121=0,0,IF((O125-D131)&gt;12,12,(O125-D131)))</f>
        <v>0</v>
      </c>
      <c r="F131" s="156">
        <f>IF(O121=0,0,IF((O125-E131-D131)&gt;12,12,(O125-D131-E131)))</f>
        <v>0</v>
      </c>
      <c r="G131" s="156">
        <f>IF(O121=0,0,IF((O125-F131-E131-D131)&gt;12,12,(O125-E131-F131-D131)))</f>
        <v>0</v>
      </c>
      <c r="H131" s="156">
        <f>IF(O121=0,0,IF((O125-G131-F131-E131-D131)&gt;12,12,(O125-F131-G131-E131-D131)))</f>
        <v>0</v>
      </c>
      <c r="I131" s="156">
        <f>IF(O121=0,0,IF((O125-H131-G131-F131-E131-D131)&gt;12,12,(O125-G131-H131-F131-E131-D131)))</f>
        <v>0</v>
      </c>
      <c r="J131" s="156">
        <f>IF(O121=0,0,IF((O125-I131-H131-G131-F131-E131-D131)&gt;12,12,(O125-H131-I131-G131-F131-E131-D131)))</f>
        <v>0</v>
      </c>
      <c r="K131" s="156">
        <f>IF(O121=0,0,IF((O125-J131-I131-H131-G131-F131-E131-D131)&gt;12,12,(O125-I131-J131-H131-G131-F131-E131-D131)))</f>
        <v>0</v>
      </c>
      <c r="L131" s="156">
        <f>IF(O121=0,0,IF((O125-J131-I131-H131-G131-F131-E131-D131)&gt;12,12,(O125-I131-J131-H131-G131-F131-E131-D131-K131)))</f>
        <v>0</v>
      </c>
      <c r="M131" s="156">
        <f>IF(O121=0,0,IF((O125-J131-I131-H131-G131-F131-E131-D131)&gt;12,12,(O125-I131-J131-H131-G131-F131-E131-D131-K131-L131)))</f>
        <v>0</v>
      </c>
      <c r="O131" s="141"/>
    </row>
    <row r="132" spans="1:16" ht="15.75" thickBot="1" x14ac:dyDescent="0.3">
      <c r="A132" s="715"/>
      <c r="B132" s="720" t="s">
        <v>331</v>
      </c>
      <c r="C132" s="721"/>
      <c r="D132" s="157">
        <f>+D130/12*D131</f>
        <v>0</v>
      </c>
      <c r="E132" s="157">
        <f t="shared" ref="E132:M132" si="10">+E130/12*E131</f>
        <v>0</v>
      </c>
      <c r="F132" s="157">
        <f t="shared" si="10"/>
        <v>0</v>
      </c>
      <c r="G132" s="157">
        <f t="shared" si="10"/>
        <v>0</v>
      </c>
      <c r="H132" s="157">
        <f t="shared" si="10"/>
        <v>0</v>
      </c>
      <c r="I132" s="157">
        <f t="shared" si="10"/>
        <v>0</v>
      </c>
      <c r="J132" s="157">
        <f t="shared" si="10"/>
        <v>0</v>
      </c>
      <c r="K132" s="157">
        <f t="shared" si="10"/>
        <v>0</v>
      </c>
      <c r="L132" s="157">
        <f t="shared" si="10"/>
        <v>0</v>
      </c>
      <c r="M132" s="157">
        <f t="shared" si="10"/>
        <v>0</v>
      </c>
      <c r="N132" s="158"/>
      <c r="O132" s="159"/>
    </row>
    <row r="133" spans="1:16" x14ac:dyDescent="0.25">
      <c r="A133" s="713">
        <f>+'5.Equipments'!A14</f>
        <v>12</v>
      </c>
      <c r="B133" s="133">
        <f>IF('5.Equipments'!E14=0,0,'5.Equipments'!C14)</f>
        <v>0</v>
      </c>
      <c r="C133" s="134"/>
      <c r="D133" s="135">
        <v>3</v>
      </c>
      <c r="E133" s="135">
        <v>4</v>
      </c>
      <c r="F133" s="135">
        <v>5</v>
      </c>
      <c r="G133" s="135">
        <v>6</v>
      </c>
      <c r="H133" s="135">
        <v>7</v>
      </c>
      <c r="I133" s="135">
        <v>8</v>
      </c>
      <c r="J133" s="135">
        <v>9</v>
      </c>
      <c r="K133" s="135">
        <v>10</v>
      </c>
      <c r="L133" s="135">
        <v>11</v>
      </c>
      <c r="M133" s="135">
        <v>12</v>
      </c>
      <c r="N133" s="136" t="s">
        <v>306</v>
      </c>
      <c r="O133" s="137">
        <f>+O134/12</f>
        <v>0</v>
      </c>
    </row>
    <row r="134" spans="1:16" x14ac:dyDescent="0.25">
      <c r="A134" s="714"/>
      <c r="B134" s="138" t="s">
        <v>309</v>
      </c>
      <c r="C134" s="139" t="s">
        <v>310</v>
      </c>
      <c r="D134" s="139" t="s">
        <v>311</v>
      </c>
      <c r="E134" s="139" t="s">
        <v>312</v>
      </c>
      <c r="F134" s="139" t="s">
        <v>313</v>
      </c>
      <c r="G134" s="139" t="s">
        <v>314</v>
      </c>
      <c r="H134" s="139" t="s">
        <v>315</v>
      </c>
      <c r="I134" s="139" t="s">
        <v>316</v>
      </c>
      <c r="J134" s="139" t="s">
        <v>317</v>
      </c>
      <c r="K134" s="139" t="s">
        <v>318</v>
      </c>
      <c r="L134" s="139" t="s">
        <v>319</v>
      </c>
      <c r="M134" s="139" t="s">
        <v>320</v>
      </c>
      <c r="N134" s="140" t="s">
        <v>321</v>
      </c>
      <c r="O134" s="141">
        <f>IFERROR(VLOOKUP(A133,Tabela8[[No.]:[Institution**]],4,0)*12,0)</f>
        <v>0</v>
      </c>
    </row>
    <row r="135" spans="1:16" x14ac:dyDescent="0.25">
      <c r="A135" s="714"/>
      <c r="B135" s="138">
        <v>3</v>
      </c>
      <c r="C135" s="142">
        <v>0.5</v>
      </c>
      <c r="D135" s="143">
        <f>B133*C135</f>
        <v>0</v>
      </c>
      <c r="E135" s="143">
        <f>D135*C135</f>
        <v>0</v>
      </c>
      <c r="F135" s="143">
        <f>B133-D135-E135</f>
        <v>0</v>
      </c>
      <c r="G135" s="144"/>
      <c r="H135" s="144"/>
      <c r="I135" s="144"/>
      <c r="J135" s="144"/>
      <c r="K135" s="144"/>
      <c r="L135" s="144"/>
      <c r="M135" s="144"/>
      <c r="N135" s="145" t="s">
        <v>322</v>
      </c>
      <c r="O135" s="141">
        <f>+Info!B7</f>
        <v>36</v>
      </c>
    </row>
    <row r="136" spans="1:16" x14ac:dyDescent="0.25">
      <c r="A136" s="714"/>
      <c r="B136" s="138">
        <v>4</v>
      </c>
      <c r="C136" s="142">
        <v>0.375</v>
      </c>
      <c r="D136" s="143">
        <f>B133*$C$4</f>
        <v>0</v>
      </c>
      <c r="E136" s="143">
        <f>(B133-D136)*C136</f>
        <v>0</v>
      </c>
      <c r="F136" s="143">
        <f>(+B133-D136-E136)/2</f>
        <v>0</v>
      </c>
      <c r="G136" s="143">
        <f>+F136</f>
        <v>0</v>
      </c>
      <c r="H136" s="144"/>
      <c r="I136" s="144"/>
      <c r="J136" s="144"/>
      <c r="K136" s="144"/>
      <c r="L136" s="144"/>
      <c r="M136" s="144"/>
      <c r="N136" s="145" t="s">
        <v>323</v>
      </c>
      <c r="O136" s="141" t="str">
        <f>VLOOKUP(A133,'5.Equipments'!$A$3:$E$22,5,0)</f>
        <v/>
      </c>
    </row>
    <row r="137" spans="1:16" x14ac:dyDescent="0.25">
      <c r="A137" s="714"/>
      <c r="B137" s="138">
        <v>5</v>
      </c>
      <c r="C137" s="142">
        <v>0.4</v>
      </c>
      <c r="D137" s="143">
        <f>B133*$C$5</f>
        <v>0</v>
      </c>
      <c r="E137" s="143">
        <f>(B133-D137)*C137</f>
        <v>0</v>
      </c>
      <c r="F137" s="143">
        <f>(B133-D137-E137)*C137</f>
        <v>0</v>
      </c>
      <c r="G137" s="143">
        <f>(+B133-D137-E137-F137)/2</f>
        <v>0</v>
      </c>
      <c r="H137" s="143">
        <f>B133-D137-E137-F137-G137</f>
        <v>0</v>
      </c>
      <c r="I137" s="144"/>
      <c r="J137" s="144"/>
      <c r="K137" s="144"/>
      <c r="L137" s="144"/>
      <c r="M137" s="144"/>
      <c r="N137" t="s">
        <v>324</v>
      </c>
      <c r="O137" s="141" t="str">
        <f>+'5.Equipments'!F14</f>
        <v/>
      </c>
    </row>
    <row r="138" spans="1:16" x14ac:dyDescent="0.25">
      <c r="A138" s="714"/>
      <c r="B138" s="138">
        <v>6</v>
      </c>
      <c r="C138" s="142">
        <v>0.33333333333333331</v>
      </c>
      <c r="D138" s="146">
        <f>B133*$C$6</f>
        <v>0</v>
      </c>
      <c r="E138" s="146">
        <f>(B133-D138)*C138</f>
        <v>0</v>
      </c>
      <c r="F138" s="146">
        <f>(B133-D138-E138)*C138</f>
        <v>0</v>
      </c>
      <c r="G138" s="146">
        <f>(B133-D138-E138-F138)*C138</f>
        <v>0</v>
      </c>
      <c r="H138" s="146">
        <f>(+B133-D138-E138-F138-G138)/2</f>
        <v>0</v>
      </c>
      <c r="I138" s="146">
        <f>B133-D138-E138-F138-G138-H138</f>
        <v>0</v>
      </c>
      <c r="J138" s="144"/>
      <c r="K138" s="144"/>
      <c r="L138" s="144"/>
      <c r="M138" s="144"/>
      <c r="N138" s="145" t="s">
        <v>325</v>
      </c>
      <c r="O138" s="147">
        <f>SUM(D144:M144)</f>
        <v>0</v>
      </c>
    </row>
    <row r="139" spans="1:16" x14ac:dyDescent="0.25">
      <c r="A139" s="714"/>
      <c r="B139" s="138">
        <v>7</v>
      </c>
      <c r="C139" s="142">
        <v>0.3571428571428571</v>
      </c>
      <c r="D139" s="143">
        <f>B133*$C$7</f>
        <v>0</v>
      </c>
      <c r="E139" s="143">
        <f>(B133-D139)*C139</f>
        <v>0</v>
      </c>
      <c r="F139" s="143">
        <f>(B133-D139-E139)*C139</f>
        <v>0</v>
      </c>
      <c r="G139" s="143">
        <f>(B133-D139-E139-F139)*C139</f>
        <v>0</v>
      </c>
      <c r="H139" s="143">
        <f>(B133-D139-E139-F139-G139)*C139</f>
        <v>0</v>
      </c>
      <c r="I139" s="143">
        <f>(+B133-D139-E139-F139-G139-H139)/2</f>
        <v>0</v>
      </c>
      <c r="J139" s="143">
        <f>B133-D139-E139-F139-G139-H139-I139</f>
        <v>0</v>
      </c>
      <c r="K139" s="144"/>
      <c r="L139" s="144"/>
      <c r="M139" s="144"/>
      <c r="N139" s="149" t="s">
        <v>327</v>
      </c>
      <c r="O139" s="150">
        <f>(B133-O138)*1.23</f>
        <v>0</v>
      </c>
      <c r="P139" s="148" t="s">
        <v>328</v>
      </c>
    </row>
    <row r="140" spans="1:16" x14ac:dyDescent="0.25">
      <c r="A140" s="714"/>
      <c r="B140" s="138">
        <v>8</v>
      </c>
      <c r="C140" s="142">
        <v>0.3125</v>
      </c>
      <c r="D140" s="143">
        <f>B133*$C$8</f>
        <v>0</v>
      </c>
      <c r="E140" s="143">
        <f>(B133-D140)*C140</f>
        <v>0</v>
      </c>
      <c r="F140" s="143">
        <f>(B133-D140-E140)*C140</f>
        <v>0</v>
      </c>
      <c r="G140" s="143">
        <f>(B133-D140-E140-F140)*C140</f>
        <v>0</v>
      </c>
      <c r="H140" s="143">
        <f>(B133-D140-E140-F140-G140)*C140</f>
        <v>0</v>
      </c>
      <c r="I140" s="143">
        <f>+(B133-D140-E140-F140-G140-H140)/3</f>
        <v>0</v>
      </c>
      <c r="J140" s="143">
        <f>+I140</f>
        <v>0</v>
      </c>
      <c r="K140" s="143">
        <f>+J140</f>
        <v>0</v>
      </c>
      <c r="L140" s="144"/>
      <c r="M140" s="144"/>
      <c r="O140" s="141"/>
    </row>
    <row r="141" spans="1:16" x14ac:dyDescent="0.25">
      <c r="A141" s="714"/>
      <c r="B141" s="151">
        <v>10</v>
      </c>
      <c r="C141" s="152">
        <v>0.25</v>
      </c>
      <c r="D141" s="153">
        <f>B133*$C$9</f>
        <v>0</v>
      </c>
      <c r="E141" s="153">
        <f>(B133-D141)*C141</f>
        <v>0</v>
      </c>
      <c r="F141" s="153">
        <f>(B133-D141-E141)*C141</f>
        <v>0</v>
      </c>
      <c r="G141" s="153">
        <f>(B133-D141-E141-F141)*C141</f>
        <v>0</v>
      </c>
      <c r="H141" s="153">
        <f>(B133-D141-E141-F141-G141)*C141</f>
        <v>0</v>
      </c>
      <c r="I141" s="153">
        <f>+(B133-D141-E141-F141-G141-H141)/5</f>
        <v>0</v>
      </c>
      <c r="J141" s="153">
        <f>+I141</f>
        <v>0</v>
      </c>
      <c r="K141" s="153">
        <f>+J141</f>
        <v>0</v>
      </c>
      <c r="L141" s="153">
        <f>+K141</f>
        <v>0</v>
      </c>
      <c r="M141" s="154">
        <f>+L141</f>
        <v>0</v>
      </c>
      <c r="O141" s="141"/>
    </row>
    <row r="142" spans="1:16" x14ac:dyDescent="0.25">
      <c r="A142" s="714"/>
      <c r="B142" s="716" t="s">
        <v>329</v>
      </c>
      <c r="C142" s="717"/>
      <c r="D142" s="155">
        <f>IF(O133=0,0,IF(O133=1,(D135+E135+F135),VLOOKUP($O133,$B135:$M141,D$1,0)))</f>
        <v>0</v>
      </c>
      <c r="E142" s="155">
        <f>IF(O133=0,0,IF(O133=1,0,VLOOKUP($O133,$B135:$M141,E$1,0)))</f>
        <v>0</v>
      </c>
      <c r="F142" s="155">
        <f>IF(O133=0,0,IF(O133=1,0,VLOOKUP($O133,$B135:$M141,F$1,0)))</f>
        <v>0</v>
      </c>
      <c r="G142" s="155">
        <f>IF(O133=0,0,IF(O133=1,0,VLOOKUP($O133,$B135:$M141,G$1,0)))</f>
        <v>0</v>
      </c>
      <c r="H142" s="155">
        <f>IF(O133=0,0,IF(O133=1,0,VLOOKUP($O133,$B135:$M141,H$1,0)))</f>
        <v>0</v>
      </c>
      <c r="I142" s="155">
        <f>IF(O133=0,0,IF(O133=1,0,VLOOKUP($O133,$B135:$M141,I$1,0)))</f>
        <v>0</v>
      </c>
      <c r="J142" s="155">
        <f>IF(O133=0,0,IF(O133=1,0,VLOOKUP($O133,$B135:$M141,J$1,0)))</f>
        <v>0</v>
      </c>
      <c r="K142" s="155">
        <f>IF(O133=0,0,IF(O133=1,0,VLOOKUP($O133,$B135:$M141,K$1,0)))</f>
        <v>0</v>
      </c>
      <c r="L142" s="155">
        <f>IF(O133=0,0,IF(O133=1,0,VLOOKUP($O133,$B135:$M141,L$1,0)))</f>
        <v>0</v>
      </c>
      <c r="M142" s="155">
        <f>IF(O133=0,0,IF(O133=1,0,VLOOKUP($O133,$B135:$M141,M$1,0)))</f>
        <v>0</v>
      </c>
      <c r="O142" s="141"/>
    </row>
    <row r="143" spans="1:16" x14ac:dyDescent="0.25">
      <c r="A143" s="714"/>
      <c r="B143" s="718" t="s">
        <v>330</v>
      </c>
      <c r="C143" s="719"/>
      <c r="D143" s="156">
        <f>IF(O133=0,0,IF(O137&gt;12,12,O137))</f>
        <v>0</v>
      </c>
      <c r="E143" s="156">
        <f>IF(O133=0,0,IF((O137-D143)&gt;12,12,(O137-D143)))</f>
        <v>0</v>
      </c>
      <c r="F143" s="156">
        <f>IF(O133=0,0,IF((O137-E143-D143)&gt;12,12,(O137-D143-E143)))</f>
        <v>0</v>
      </c>
      <c r="G143" s="156">
        <f>IF(O133=0,0,IF((O137-F143-E143-D143)&gt;12,12,(O137-E143-F143-D143)))</f>
        <v>0</v>
      </c>
      <c r="H143" s="156">
        <f>IF(O133=0,0,IF((O137-G143-F143-E143-D143)&gt;12,12,(O137-F143-G143-E143-D143)))</f>
        <v>0</v>
      </c>
      <c r="I143" s="156">
        <f>IF(O133=0,0,IF((O137-H143-G143-F143-E143-D143)&gt;12,12,(O137-G143-H143-F143-E143-D143)))</f>
        <v>0</v>
      </c>
      <c r="J143" s="156">
        <f>IF(O133=0,0,IF((O137-I143-H143-G143-F143-E143-D143)&gt;12,12,(O137-H143-I143-G143-F143-E143-D143)))</f>
        <v>0</v>
      </c>
      <c r="K143" s="156">
        <f>IF(O133=0,0,IF((O137-J143-I143-H143-G143-F143-E143-D143)&gt;12,12,(O137-I143-J143-H143-G143-F143-E143-D143)))</f>
        <v>0</v>
      </c>
      <c r="L143" s="156">
        <f>IF(O133=0,0,IF((O137-J143-I143-H143-G143-F143-E143-D143)&gt;12,12,(O137-I143-J143-H143-G143-F143-E143-D143-K143)))</f>
        <v>0</v>
      </c>
      <c r="M143" s="156">
        <f>IF(O133=0,0,IF((O137-J143-I143-H143-G143-F143-E143-D143)&gt;12,12,(O137-I143-J143-H143-G143-F143-E143-D143-K143-L143)))</f>
        <v>0</v>
      </c>
      <c r="O143" s="141"/>
    </row>
    <row r="144" spans="1:16" ht="15.75" thickBot="1" x14ac:dyDescent="0.3">
      <c r="A144" s="715"/>
      <c r="B144" s="720" t="s">
        <v>331</v>
      </c>
      <c r="C144" s="721"/>
      <c r="D144" s="157">
        <f>+D142/12*D143</f>
        <v>0</v>
      </c>
      <c r="E144" s="157">
        <f t="shared" ref="E144:M144" si="11">+E142/12*E143</f>
        <v>0</v>
      </c>
      <c r="F144" s="157">
        <f t="shared" si="11"/>
        <v>0</v>
      </c>
      <c r="G144" s="157">
        <f t="shared" si="11"/>
        <v>0</v>
      </c>
      <c r="H144" s="157">
        <f t="shared" si="11"/>
        <v>0</v>
      </c>
      <c r="I144" s="157">
        <f t="shared" si="11"/>
        <v>0</v>
      </c>
      <c r="J144" s="157">
        <f t="shared" si="11"/>
        <v>0</v>
      </c>
      <c r="K144" s="157">
        <f t="shared" si="11"/>
        <v>0</v>
      </c>
      <c r="L144" s="157">
        <f t="shared" si="11"/>
        <v>0</v>
      </c>
      <c r="M144" s="157">
        <f t="shared" si="11"/>
        <v>0</v>
      </c>
      <c r="N144" s="158"/>
      <c r="O144" s="159"/>
    </row>
    <row r="145" spans="1:16" x14ac:dyDescent="0.25">
      <c r="A145" s="713">
        <f>+'5.Equipments'!A15</f>
        <v>13</v>
      </c>
      <c r="B145" s="133">
        <f>IF('5.Equipments'!E15=0,0,'5.Equipments'!C15)</f>
        <v>0</v>
      </c>
      <c r="C145" s="134"/>
      <c r="D145" s="135">
        <v>3</v>
      </c>
      <c r="E145" s="135">
        <v>4</v>
      </c>
      <c r="F145" s="135">
        <v>5</v>
      </c>
      <c r="G145" s="135">
        <v>6</v>
      </c>
      <c r="H145" s="135">
        <v>7</v>
      </c>
      <c r="I145" s="135">
        <v>8</v>
      </c>
      <c r="J145" s="135">
        <v>9</v>
      </c>
      <c r="K145" s="135">
        <v>10</v>
      </c>
      <c r="L145" s="135">
        <v>11</v>
      </c>
      <c r="M145" s="135">
        <v>12</v>
      </c>
      <c r="N145" s="136" t="s">
        <v>306</v>
      </c>
      <c r="O145" s="137">
        <f>+O146/12</f>
        <v>0</v>
      </c>
    </row>
    <row r="146" spans="1:16" x14ac:dyDescent="0.25">
      <c r="A146" s="714"/>
      <c r="B146" s="138" t="s">
        <v>309</v>
      </c>
      <c r="C146" s="139" t="s">
        <v>310</v>
      </c>
      <c r="D146" s="139" t="s">
        <v>311</v>
      </c>
      <c r="E146" s="139" t="s">
        <v>312</v>
      </c>
      <c r="F146" s="139" t="s">
        <v>313</v>
      </c>
      <c r="G146" s="139" t="s">
        <v>314</v>
      </c>
      <c r="H146" s="139" t="s">
        <v>315</v>
      </c>
      <c r="I146" s="139" t="s">
        <v>316</v>
      </c>
      <c r="J146" s="139" t="s">
        <v>317</v>
      </c>
      <c r="K146" s="139" t="s">
        <v>318</v>
      </c>
      <c r="L146" s="139" t="s">
        <v>319</v>
      </c>
      <c r="M146" s="139" t="s">
        <v>320</v>
      </c>
      <c r="N146" s="140" t="s">
        <v>321</v>
      </c>
      <c r="O146" s="141">
        <f>IFERROR(VLOOKUP(A145,Tabela8[[No.]:[Institution**]],4,0)*12,0)</f>
        <v>0</v>
      </c>
    </row>
    <row r="147" spans="1:16" x14ac:dyDescent="0.25">
      <c r="A147" s="714"/>
      <c r="B147" s="138">
        <v>3</v>
      </c>
      <c r="C147" s="142">
        <v>0.5</v>
      </c>
      <c r="D147" s="143">
        <f>B145*C147</f>
        <v>0</v>
      </c>
      <c r="E147" s="143">
        <f>D147*C147</f>
        <v>0</v>
      </c>
      <c r="F147" s="143">
        <f>B145-D147-E147</f>
        <v>0</v>
      </c>
      <c r="G147" s="144"/>
      <c r="H147" s="144"/>
      <c r="I147" s="144"/>
      <c r="J147" s="144"/>
      <c r="K147" s="144"/>
      <c r="L147" s="144"/>
      <c r="M147" s="144"/>
      <c r="N147" s="145" t="s">
        <v>322</v>
      </c>
      <c r="O147" s="141">
        <f>+Info!B7</f>
        <v>36</v>
      </c>
    </row>
    <row r="148" spans="1:16" x14ac:dyDescent="0.25">
      <c r="A148" s="714"/>
      <c r="B148" s="138">
        <v>4</v>
      </c>
      <c r="C148" s="142">
        <v>0.375</v>
      </c>
      <c r="D148" s="143">
        <f>B145*$C$4</f>
        <v>0</v>
      </c>
      <c r="E148" s="143">
        <f>(B145-D148)*C148</f>
        <v>0</v>
      </c>
      <c r="F148" s="143">
        <f>(+B145-D148-E148)/2</f>
        <v>0</v>
      </c>
      <c r="G148" s="143">
        <f>+F148</f>
        <v>0</v>
      </c>
      <c r="H148" s="144"/>
      <c r="I148" s="144"/>
      <c r="J148" s="144"/>
      <c r="K148" s="144"/>
      <c r="L148" s="144"/>
      <c r="M148" s="144"/>
      <c r="N148" s="145" t="s">
        <v>323</v>
      </c>
      <c r="O148" s="141" t="str">
        <f>VLOOKUP(A145,'5.Equipments'!$A$3:$E$22,5,0)</f>
        <v/>
      </c>
    </row>
    <row r="149" spans="1:16" x14ac:dyDescent="0.25">
      <c r="A149" s="714"/>
      <c r="B149" s="138">
        <v>5</v>
      </c>
      <c r="C149" s="142">
        <v>0.4</v>
      </c>
      <c r="D149" s="143">
        <f>B145*$C$5</f>
        <v>0</v>
      </c>
      <c r="E149" s="143">
        <f>(B145-D149)*C149</f>
        <v>0</v>
      </c>
      <c r="F149" s="143">
        <f>(B145-D149-E149)*C149</f>
        <v>0</v>
      </c>
      <c r="G149" s="143">
        <f>(+B145-D149-E149-F149)/2</f>
        <v>0</v>
      </c>
      <c r="H149" s="143">
        <f>B145-D149-E149-F149-G149</f>
        <v>0</v>
      </c>
      <c r="I149" s="144"/>
      <c r="J149" s="144"/>
      <c r="K149" s="144"/>
      <c r="L149" s="144"/>
      <c r="M149" s="144"/>
      <c r="N149" t="s">
        <v>324</v>
      </c>
      <c r="O149" s="141" t="str">
        <f>+'5.Equipments'!F15</f>
        <v/>
      </c>
    </row>
    <row r="150" spans="1:16" x14ac:dyDescent="0.25">
      <c r="A150" s="714"/>
      <c r="B150" s="138">
        <v>6</v>
      </c>
      <c r="C150" s="142">
        <v>0.33333333333333331</v>
      </c>
      <c r="D150" s="146">
        <f>B145*$C$6</f>
        <v>0</v>
      </c>
      <c r="E150" s="146">
        <f>(B145-D150)*C150</f>
        <v>0</v>
      </c>
      <c r="F150" s="146">
        <f>(B145-D150-E150)*C150</f>
        <v>0</v>
      </c>
      <c r="G150" s="146">
        <f>(B145-D150-E150-F150)*C150</f>
        <v>0</v>
      </c>
      <c r="H150" s="146">
        <f>(+B145-D150-E150-F150-G150)/2</f>
        <v>0</v>
      </c>
      <c r="I150" s="146">
        <f>B145-D150-E150-F150-G150-H150</f>
        <v>0</v>
      </c>
      <c r="J150" s="144"/>
      <c r="K150" s="144"/>
      <c r="L150" s="144"/>
      <c r="M150" s="144"/>
      <c r="N150" s="145" t="s">
        <v>325</v>
      </c>
      <c r="O150" s="147">
        <f>SUM(D156:M156)</f>
        <v>0</v>
      </c>
    </row>
    <row r="151" spans="1:16" x14ac:dyDescent="0.25">
      <c r="A151" s="714"/>
      <c r="B151" s="138">
        <v>7</v>
      </c>
      <c r="C151" s="142">
        <v>0.3571428571428571</v>
      </c>
      <c r="D151" s="143">
        <f>B145*$C$7</f>
        <v>0</v>
      </c>
      <c r="E151" s="143">
        <f>(B145-D151)*C151</f>
        <v>0</v>
      </c>
      <c r="F151" s="143">
        <f>(B145-D151-E151)*C151</f>
        <v>0</v>
      </c>
      <c r="G151" s="143">
        <f>(B145-D151-E151-F151)*C151</f>
        <v>0</v>
      </c>
      <c r="H151" s="143">
        <f>(B145-D151-E151-F151-G151)*C151</f>
        <v>0</v>
      </c>
      <c r="I151" s="143">
        <f>(+B145-D151-E151-F151-G151-H151)/2</f>
        <v>0</v>
      </c>
      <c r="J151" s="143">
        <f>B145-D151-E151-F151-G151-H151-I151</f>
        <v>0</v>
      </c>
      <c r="K151" s="144"/>
      <c r="L151" s="144"/>
      <c r="M151" s="144"/>
      <c r="N151" s="149" t="s">
        <v>327</v>
      </c>
      <c r="O151" s="150">
        <f>(B145-O150)*1.23</f>
        <v>0</v>
      </c>
      <c r="P151" s="148" t="s">
        <v>328</v>
      </c>
    </row>
    <row r="152" spans="1:16" x14ac:dyDescent="0.25">
      <c r="A152" s="714"/>
      <c r="B152" s="138">
        <v>8</v>
      </c>
      <c r="C152" s="142">
        <v>0.3125</v>
      </c>
      <c r="D152" s="143">
        <f>B145*$C$8</f>
        <v>0</v>
      </c>
      <c r="E152" s="143">
        <f>(B145-D152)*C152</f>
        <v>0</v>
      </c>
      <c r="F152" s="143">
        <f>(B145-D152-E152)*C152</f>
        <v>0</v>
      </c>
      <c r="G152" s="143">
        <f>(B145-D152-E152-F152)*C152</f>
        <v>0</v>
      </c>
      <c r="H152" s="143">
        <f>(B145-D152-E152-F152-G152)*C152</f>
        <v>0</v>
      </c>
      <c r="I152" s="143">
        <f>+(B145-D152-E152-F152-G152-H152)/3</f>
        <v>0</v>
      </c>
      <c r="J152" s="143">
        <f>+I152</f>
        <v>0</v>
      </c>
      <c r="K152" s="143">
        <f>+J152</f>
        <v>0</v>
      </c>
      <c r="L152" s="144"/>
      <c r="M152" s="144"/>
      <c r="O152" s="141"/>
    </row>
    <row r="153" spans="1:16" x14ac:dyDescent="0.25">
      <c r="A153" s="714"/>
      <c r="B153" s="151">
        <v>10</v>
      </c>
      <c r="C153" s="152">
        <v>0.25</v>
      </c>
      <c r="D153" s="153">
        <f>B145*$C$9</f>
        <v>0</v>
      </c>
      <c r="E153" s="153">
        <f>(B145-D153)*C153</f>
        <v>0</v>
      </c>
      <c r="F153" s="153">
        <f>(B145-D153-E153)*C153</f>
        <v>0</v>
      </c>
      <c r="G153" s="153">
        <f>(B145-D153-E153-F153)*C153</f>
        <v>0</v>
      </c>
      <c r="H153" s="153">
        <f>(B145-D153-E153-F153-G153)*C153</f>
        <v>0</v>
      </c>
      <c r="I153" s="153">
        <f>+(B145-D153-E153-F153-G153-H153)/5</f>
        <v>0</v>
      </c>
      <c r="J153" s="153">
        <f>+I153</f>
        <v>0</v>
      </c>
      <c r="K153" s="153">
        <f>+J153</f>
        <v>0</v>
      </c>
      <c r="L153" s="153">
        <f>+K153</f>
        <v>0</v>
      </c>
      <c r="M153" s="154">
        <f>+L153</f>
        <v>0</v>
      </c>
      <c r="O153" s="141"/>
    </row>
    <row r="154" spans="1:16" x14ac:dyDescent="0.25">
      <c r="A154" s="714"/>
      <c r="B154" s="716" t="s">
        <v>329</v>
      </c>
      <c r="C154" s="717"/>
      <c r="D154" s="155">
        <f>IF(O145=0,0,IF(O145=1,(D147+E147+F147),VLOOKUP($O145,$B147:$M153,D$1,0)))</f>
        <v>0</v>
      </c>
      <c r="E154" s="155">
        <f>IF(O145=0,0,IF(O145=1,0,VLOOKUP($O145,$B147:$M153,E$1,0)))</f>
        <v>0</v>
      </c>
      <c r="F154" s="155">
        <f>IF(O145=0,0,IF(O145=1,0,VLOOKUP($O145,$B147:$M153,F$1,0)))</f>
        <v>0</v>
      </c>
      <c r="G154" s="155">
        <f>IF(O145=0,0,IF(O145=1,0,VLOOKUP($O145,$B147:$M153,G$1,0)))</f>
        <v>0</v>
      </c>
      <c r="H154" s="155">
        <f>IF(O145=0,0,IF(O145=1,0,VLOOKUP($O145,$B147:$M153,H$1,0)))</f>
        <v>0</v>
      </c>
      <c r="I154" s="155">
        <f>IF(O145=0,0,IF(O145=1,0,VLOOKUP($O145,$B147:$M153,I$1,0)))</f>
        <v>0</v>
      </c>
      <c r="J154" s="155">
        <f>IF(O145=0,0,IF(O145=1,0,VLOOKUP($O145,$B147:$M153,J$1,0)))</f>
        <v>0</v>
      </c>
      <c r="K154" s="155">
        <f>IF(O145=0,0,IF(O145=1,0,VLOOKUP($O145,$B147:$M153,K$1,0)))</f>
        <v>0</v>
      </c>
      <c r="L154" s="155">
        <f>IF(O145=0,0,IF(O145=1,0,VLOOKUP($O145,$B147:$M153,L$1,0)))</f>
        <v>0</v>
      </c>
      <c r="M154" s="155">
        <f>IF(O145=0,0,IF(O145=1,0,VLOOKUP($O145,$B147:$M153,M$1,0)))</f>
        <v>0</v>
      </c>
      <c r="O154" s="141"/>
    </row>
    <row r="155" spans="1:16" x14ac:dyDescent="0.25">
      <c r="A155" s="714"/>
      <c r="B155" s="718" t="s">
        <v>330</v>
      </c>
      <c r="C155" s="719"/>
      <c r="D155" s="156">
        <f>IF(O145=0,0,IF(O149&gt;12,12,O149))</f>
        <v>0</v>
      </c>
      <c r="E155" s="156">
        <f>IF(O145=0,0,IF((O149-D155)&gt;12,12,(O149-D155)))</f>
        <v>0</v>
      </c>
      <c r="F155" s="156">
        <f>IF(O145=0,0,IF((O149-E155-D155)&gt;12,12,(O149-D155-E155)))</f>
        <v>0</v>
      </c>
      <c r="G155" s="156">
        <f>IF(O145=0,0,IF((O149-F155-E155-D155)&gt;12,12,(O149-E155-F155-D155)))</f>
        <v>0</v>
      </c>
      <c r="H155" s="156">
        <f>IF(O145=0,0,IF((O149-G155-F155-E155-D155)&gt;12,12,(O149-F155-G155-E155-D155)))</f>
        <v>0</v>
      </c>
      <c r="I155" s="156">
        <f>IF(O145=0,0,IF((O149-H155-G155-F155-E155-D155)&gt;12,12,(O149-G155-H155-F155-E155-D155)))</f>
        <v>0</v>
      </c>
      <c r="J155" s="156">
        <f>IF(O145=0,0,IF((O149-I155-H155-G155-F155-E155-D155)&gt;12,12,(O149-H155-I155-G155-F155-E155-D155)))</f>
        <v>0</v>
      </c>
      <c r="K155" s="156">
        <f>IF(O145=0,0,IF((O149-J155-I155-H155-G155-F155-E155-D155)&gt;12,12,(O149-I155-J155-H155-G155-F155-E155-D155)))</f>
        <v>0</v>
      </c>
      <c r="L155" s="156">
        <f>IF(O145=0,0,IF((O149-J155-I155-H155-G155-F155-E155-D155)&gt;12,12,(O149-I155-J155-H155-G155-F155-E155-D155-K155)))</f>
        <v>0</v>
      </c>
      <c r="M155" s="156">
        <f>IF(O145=0,0,IF((O149-J155-I155-H155-G155-F155-E155-D155)&gt;12,12,(O149-I155-J155-H155-G155-F155-E155-D155-K155-L155)))</f>
        <v>0</v>
      </c>
      <c r="O155" s="141"/>
    </row>
    <row r="156" spans="1:16" ht="15.75" thickBot="1" x14ac:dyDescent="0.3">
      <c r="A156" s="715"/>
      <c r="B156" s="720" t="s">
        <v>331</v>
      </c>
      <c r="C156" s="721"/>
      <c r="D156" s="157">
        <f>+D154/12*D155</f>
        <v>0</v>
      </c>
      <c r="E156" s="157">
        <f t="shared" ref="E156:M156" si="12">+E154/12*E155</f>
        <v>0</v>
      </c>
      <c r="F156" s="157">
        <f t="shared" si="12"/>
        <v>0</v>
      </c>
      <c r="G156" s="157">
        <f t="shared" si="12"/>
        <v>0</v>
      </c>
      <c r="H156" s="157">
        <f t="shared" si="12"/>
        <v>0</v>
      </c>
      <c r="I156" s="157">
        <f t="shared" si="12"/>
        <v>0</v>
      </c>
      <c r="J156" s="157">
        <f t="shared" si="12"/>
        <v>0</v>
      </c>
      <c r="K156" s="157">
        <f t="shared" si="12"/>
        <v>0</v>
      </c>
      <c r="L156" s="157">
        <f t="shared" si="12"/>
        <v>0</v>
      </c>
      <c r="M156" s="157">
        <f t="shared" si="12"/>
        <v>0</v>
      </c>
      <c r="N156" s="158"/>
      <c r="O156" s="159"/>
    </row>
    <row r="157" spans="1:16" x14ac:dyDescent="0.25">
      <c r="A157" s="713">
        <f>+'5.Equipments'!A16</f>
        <v>14</v>
      </c>
      <c r="B157" s="133">
        <f>IF('5.Equipments'!E16=0,0,'5.Equipments'!C16)</f>
        <v>0</v>
      </c>
      <c r="C157" s="134"/>
      <c r="D157" s="135">
        <v>3</v>
      </c>
      <c r="E157" s="135">
        <v>4</v>
      </c>
      <c r="F157" s="135">
        <v>5</v>
      </c>
      <c r="G157" s="135">
        <v>6</v>
      </c>
      <c r="H157" s="135">
        <v>7</v>
      </c>
      <c r="I157" s="135">
        <v>8</v>
      </c>
      <c r="J157" s="135">
        <v>9</v>
      </c>
      <c r="K157" s="135">
        <v>10</v>
      </c>
      <c r="L157" s="135">
        <v>11</v>
      </c>
      <c r="M157" s="135">
        <v>12</v>
      </c>
      <c r="N157" s="136" t="s">
        <v>306</v>
      </c>
      <c r="O157" s="137">
        <f>+O158/12</f>
        <v>0</v>
      </c>
    </row>
    <row r="158" spans="1:16" x14ac:dyDescent="0.25">
      <c r="A158" s="714"/>
      <c r="B158" s="138" t="s">
        <v>309</v>
      </c>
      <c r="C158" s="139" t="s">
        <v>310</v>
      </c>
      <c r="D158" s="139" t="s">
        <v>311</v>
      </c>
      <c r="E158" s="139" t="s">
        <v>312</v>
      </c>
      <c r="F158" s="139" t="s">
        <v>313</v>
      </c>
      <c r="G158" s="139" t="s">
        <v>314</v>
      </c>
      <c r="H158" s="139" t="s">
        <v>315</v>
      </c>
      <c r="I158" s="139" t="s">
        <v>316</v>
      </c>
      <c r="J158" s="139" t="s">
        <v>317</v>
      </c>
      <c r="K158" s="139" t="s">
        <v>318</v>
      </c>
      <c r="L158" s="139" t="s">
        <v>319</v>
      </c>
      <c r="M158" s="139" t="s">
        <v>320</v>
      </c>
      <c r="N158" s="140" t="s">
        <v>321</v>
      </c>
      <c r="O158" s="141">
        <f>IFERROR(VLOOKUP(A157,Tabela8[[No.]:[Institution**]],4,0)*12,0)</f>
        <v>0</v>
      </c>
    </row>
    <row r="159" spans="1:16" x14ac:dyDescent="0.25">
      <c r="A159" s="714"/>
      <c r="B159" s="138">
        <v>3</v>
      </c>
      <c r="C159" s="142">
        <v>0.5</v>
      </c>
      <c r="D159" s="143">
        <f>B157*C159</f>
        <v>0</v>
      </c>
      <c r="E159" s="143">
        <f>D159*C159</f>
        <v>0</v>
      </c>
      <c r="F159" s="143">
        <f>B157-D159-E159</f>
        <v>0</v>
      </c>
      <c r="G159" s="144"/>
      <c r="H159" s="144"/>
      <c r="I159" s="144"/>
      <c r="J159" s="144"/>
      <c r="K159" s="144"/>
      <c r="L159" s="144"/>
      <c r="M159" s="144"/>
      <c r="N159" s="145" t="s">
        <v>322</v>
      </c>
      <c r="O159" s="141">
        <f>+Info!B7</f>
        <v>36</v>
      </c>
    </row>
    <row r="160" spans="1:16" x14ac:dyDescent="0.25">
      <c r="A160" s="714"/>
      <c r="B160" s="138">
        <v>4</v>
      </c>
      <c r="C160" s="142">
        <v>0.375</v>
      </c>
      <c r="D160" s="143">
        <f>B157*$C$4</f>
        <v>0</v>
      </c>
      <c r="E160" s="143">
        <f>(B157-D160)*C160</f>
        <v>0</v>
      </c>
      <c r="F160" s="143">
        <f>(+B157-D160-E160)/2</f>
        <v>0</v>
      </c>
      <c r="G160" s="143">
        <f>+F160</f>
        <v>0</v>
      </c>
      <c r="H160" s="144"/>
      <c r="I160" s="144"/>
      <c r="J160" s="144"/>
      <c r="K160" s="144"/>
      <c r="L160" s="144"/>
      <c r="M160" s="144"/>
      <c r="N160" s="145" t="s">
        <v>323</v>
      </c>
      <c r="O160" s="141" t="str">
        <f>VLOOKUP(A157,'5.Equipments'!$A$3:$E$22,5,0)</f>
        <v/>
      </c>
    </row>
    <row r="161" spans="1:16" x14ac:dyDescent="0.25">
      <c r="A161" s="714"/>
      <c r="B161" s="138">
        <v>5</v>
      </c>
      <c r="C161" s="142">
        <v>0.4</v>
      </c>
      <c r="D161" s="143">
        <f>B157*$C$5</f>
        <v>0</v>
      </c>
      <c r="E161" s="143">
        <f>(B157-D161)*C161</f>
        <v>0</v>
      </c>
      <c r="F161" s="143">
        <f>(B157-D161-E161)*C161</f>
        <v>0</v>
      </c>
      <c r="G161" s="143">
        <f>(+B157-D161-E161-F161)/2</f>
        <v>0</v>
      </c>
      <c r="H161" s="143">
        <f>B157-D161-E161-F161-G161</f>
        <v>0</v>
      </c>
      <c r="I161" s="144"/>
      <c r="J161" s="144"/>
      <c r="K161" s="144"/>
      <c r="L161" s="144"/>
      <c r="M161" s="144"/>
      <c r="N161" t="s">
        <v>324</v>
      </c>
      <c r="O161" s="141" t="str">
        <f>+'5.Equipments'!F16</f>
        <v/>
      </c>
    </row>
    <row r="162" spans="1:16" x14ac:dyDescent="0.25">
      <c r="A162" s="714"/>
      <c r="B162" s="138">
        <v>6</v>
      </c>
      <c r="C162" s="142">
        <v>0.33333333333333331</v>
      </c>
      <c r="D162" s="146">
        <f>B157*$C$6</f>
        <v>0</v>
      </c>
      <c r="E162" s="146">
        <f>(B157-D162)*C162</f>
        <v>0</v>
      </c>
      <c r="F162" s="146">
        <f>(B157-D162-E162)*C162</f>
        <v>0</v>
      </c>
      <c r="G162" s="146">
        <f>(B157-D162-E162-F162)*C162</f>
        <v>0</v>
      </c>
      <c r="H162" s="146">
        <f>(+B157-D162-E162-F162-G162)/2</f>
        <v>0</v>
      </c>
      <c r="I162" s="146">
        <f>B157-D162-E162-F162-G162-H162</f>
        <v>0</v>
      </c>
      <c r="J162" s="144"/>
      <c r="K162" s="144"/>
      <c r="L162" s="144"/>
      <c r="M162" s="144"/>
      <c r="N162" s="145" t="s">
        <v>325</v>
      </c>
      <c r="O162" s="147">
        <f>SUM(D168:M168)</f>
        <v>0</v>
      </c>
    </row>
    <row r="163" spans="1:16" x14ac:dyDescent="0.25">
      <c r="A163" s="714"/>
      <c r="B163" s="138">
        <v>7</v>
      </c>
      <c r="C163" s="142">
        <v>0.3571428571428571</v>
      </c>
      <c r="D163" s="143">
        <f>B157*$C$7</f>
        <v>0</v>
      </c>
      <c r="E163" s="143">
        <f>(B157-D163)*C163</f>
        <v>0</v>
      </c>
      <c r="F163" s="143">
        <f>(B157-D163-E163)*C163</f>
        <v>0</v>
      </c>
      <c r="G163" s="143">
        <f>(B157-D163-E163-F163)*C163</f>
        <v>0</v>
      </c>
      <c r="H163" s="143">
        <f>(B157-D163-E163-F163-G163)*C163</f>
        <v>0</v>
      </c>
      <c r="I163" s="143">
        <f>(+B157-D163-E163-F163-G163-H163)/2</f>
        <v>0</v>
      </c>
      <c r="J163" s="143">
        <f>B157-D163-E163-F163-G163-H163-I163</f>
        <v>0</v>
      </c>
      <c r="K163" s="144"/>
      <c r="L163" s="144"/>
      <c r="M163" s="144"/>
      <c r="N163" s="149" t="s">
        <v>327</v>
      </c>
      <c r="O163" s="150">
        <f>(B157-O162)*1.23</f>
        <v>0</v>
      </c>
      <c r="P163" s="148" t="s">
        <v>328</v>
      </c>
    </row>
    <row r="164" spans="1:16" x14ac:dyDescent="0.25">
      <c r="A164" s="714"/>
      <c r="B164" s="138">
        <v>8</v>
      </c>
      <c r="C164" s="142">
        <v>0.3125</v>
      </c>
      <c r="D164" s="143">
        <f>B157*$C$8</f>
        <v>0</v>
      </c>
      <c r="E164" s="143">
        <f>(B157-D164)*C164</f>
        <v>0</v>
      </c>
      <c r="F164" s="143">
        <f>(B157-D164-E164)*C164</f>
        <v>0</v>
      </c>
      <c r="G164" s="143">
        <f>(B157-D164-E164-F164)*C164</f>
        <v>0</v>
      </c>
      <c r="H164" s="143">
        <f>(B157-D164-E164-F164-G164)*C164</f>
        <v>0</v>
      </c>
      <c r="I164" s="143">
        <f>+(B157-D164-E164-F164-G164-H164)/3</f>
        <v>0</v>
      </c>
      <c r="J164" s="143">
        <f>+I164</f>
        <v>0</v>
      </c>
      <c r="K164" s="143">
        <f>+J164</f>
        <v>0</v>
      </c>
      <c r="L164" s="144"/>
      <c r="M164" s="144"/>
      <c r="O164" s="141"/>
    </row>
    <row r="165" spans="1:16" x14ac:dyDescent="0.25">
      <c r="A165" s="714"/>
      <c r="B165" s="151">
        <v>10</v>
      </c>
      <c r="C165" s="152">
        <v>0.25</v>
      </c>
      <c r="D165" s="153">
        <f>B157*$C$9</f>
        <v>0</v>
      </c>
      <c r="E165" s="153">
        <f>(B157-D165)*C165</f>
        <v>0</v>
      </c>
      <c r="F165" s="153">
        <f>(B157-D165-E165)*C165</f>
        <v>0</v>
      </c>
      <c r="G165" s="153">
        <f>(B157-D165-E165-F165)*C165</f>
        <v>0</v>
      </c>
      <c r="H165" s="153">
        <f>(B157-D165-E165-F165-G165)*C165</f>
        <v>0</v>
      </c>
      <c r="I165" s="153">
        <f>+(B157-D165-E165-F165-G165-H165)/5</f>
        <v>0</v>
      </c>
      <c r="J165" s="153">
        <f>+I165</f>
        <v>0</v>
      </c>
      <c r="K165" s="153">
        <f>+J165</f>
        <v>0</v>
      </c>
      <c r="L165" s="153">
        <f>+K165</f>
        <v>0</v>
      </c>
      <c r="M165" s="154">
        <f>+L165</f>
        <v>0</v>
      </c>
      <c r="O165" s="141"/>
    </row>
    <row r="166" spans="1:16" x14ac:dyDescent="0.25">
      <c r="A166" s="714"/>
      <c r="B166" s="716" t="s">
        <v>329</v>
      </c>
      <c r="C166" s="717"/>
      <c r="D166" s="155">
        <f>IF(O157=0,0,IF(O157=1,(D159+E159+F159),VLOOKUP($O157,$B159:$M165,D$1,0)))</f>
        <v>0</v>
      </c>
      <c r="E166" s="155">
        <f>IF(O157=0,0,IF(O157=1,0,VLOOKUP($O157,$B159:$M165,E$1,0)))</f>
        <v>0</v>
      </c>
      <c r="F166" s="155">
        <f>IF(O157=0,0,IF(O157=1,0,VLOOKUP($O157,$B159:$M165,F$1,0)))</f>
        <v>0</v>
      </c>
      <c r="G166" s="155">
        <f>IF(O157=0,0,IF(O157=1,0,VLOOKUP($O157,$B159:$M165,G$1,0)))</f>
        <v>0</v>
      </c>
      <c r="H166" s="155">
        <f>IF(O157=0,0,IF(O157=1,0,VLOOKUP($O157,$B159:$M165,H$1,0)))</f>
        <v>0</v>
      </c>
      <c r="I166" s="155">
        <f>IF(O157=0,0,IF(O157=1,0,VLOOKUP($O157,$B159:$M165,I$1,0)))</f>
        <v>0</v>
      </c>
      <c r="J166" s="155">
        <f>IF(O157=0,0,IF(O157=1,0,VLOOKUP($O157,$B159:$M165,J$1,0)))</f>
        <v>0</v>
      </c>
      <c r="K166" s="155">
        <f>IF(O157=0,0,IF(O157=1,0,VLOOKUP($O157,$B159:$M165,K$1,0)))</f>
        <v>0</v>
      </c>
      <c r="L166" s="155">
        <f>IF(O157=0,0,IF(O157=1,0,VLOOKUP($O157,$B159:$M165,L$1,0)))</f>
        <v>0</v>
      </c>
      <c r="M166" s="155">
        <f>IF(O157=0,0,IF(O157=1,0,VLOOKUP($O157,$B159:$M165,M$1,0)))</f>
        <v>0</v>
      </c>
      <c r="O166" s="141"/>
    </row>
    <row r="167" spans="1:16" x14ac:dyDescent="0.25">
      <c r="A167" s="714"/>
      <c r="B167" s="718" t="s">
        <v>330</v>
      </c>
      <c r="C167" s="719"/>
      <c r="D167" s="156">
        <f>IF(O157=0,0,IF(O161&gt;12,12,O161))</f>
        <v>0</v>
      </c>
      <c r="E167" s="156">
        <f>IF(O157=0,0,IF((O161-D167)&gt;12,12,(O161-D167)))</f>
        <v>0</v>
      </c>
      <c r="F167" s="156">
        <f>IF(O157=0,0,IF((O161-E167-D167)&gt;12,12,(O161-D167-E167)))</f>
        <v>0</v>
      </c>
      <c r="G167" s="156">
        <f>IF(O157=0,0,IF((O161-F167-E167-D167)&gt;12,12,(O161-E167-F167-D167)))</f>
        <v>0</v>
      </c>
      <c r="H167" s="156">
        <f>IF(O157=0,0,IF((O161-G167-F167-E167-D167)&gt;12,12,(O161-F167-G167-E167-D167)))</f>
        <v>0</v>
      </c>
      <c r="I167" s="156">
        <f>IF(O157=0,0,IF((O161-H167-G167-F167-E167-D167)&gt;12,12,(O161-G167-H167-F167-E167-D167)))</f>
        <v>0</v>
      </c>
      <c r="J167" s="156">
        <f>IF(O157=0,0,IF((O161-I167-H167-G167-F167-E167-D167)&gt;12,12,(O161-H167-I167-G167-F167-E167-D167)))</f>
        <v>0</v>
      </c>
      <c r="K167" s="156">
        <f>IF(O157=0,0,IF((O161-J167-I167-H167-G167-F167-E167-D167)&gt;12,12,(O161-I167-J167-H167-G167-F167-E167-D167)))</f>
        <v>0</v>
      </c>
      <c r="L167" s="156">
        <f>IF(O157=0,0,IF((O161-J167-I167-H167-G167-F167-E167-D167)&gt;12,12,(O161-I167-J167-H167-G167-F167-E167-D167-K167)))</f>
        <v>0</v>
      </c>
      <c r="M167" s="156">
        <f>IF(O157=0,0,IF((O161-J167-I167-H167-G167-F167-E167-D167)&gt;12,12,(O161-I167-J167-H167-G167-F167-E167-D167-K167-L167)))</f>
        <v>0</v>
      </c>
      <c r="O167" s="141"/>
    </row>
    <row r="168" spans="1:16" ht="15.75" thickBot="1" x14ac:dyDescent="0.3">
      <c r="A168" s="715"/>
      <c r="B168" s="720" t="s">
        <v>331</v>
      </c>
      <c r="C168" s="721"/>
      <c r="D168" s="157">
        <f>+D166/12*D167</f>
        <v>0</v>
      </c>
      <c r="E168" s="157">
        <f t="shared" ref="E168:M168" si="13">+E166/12*E167</f>
        <v>0</v>
      </c>
      <c r="F168" s="157">
        <f t="shared" si="13"/>
        <v>0</v>
      </c>
      <c r="G168" s="157">
        <f t="shared" si="13"/>
        <v>0</v>
      </c>
      <c r="H168" s="157">
        <f t="shared" si="13"/>
        <v>0</v>
      </c>
      <c r="I168" s="157">
        <f t="shared" si="13"/>
        <v>0</v>
      </c>
      <c r="J168" s="157">
        <f t="shared" si="13"/>
        <v>0</v>
      </c>
      <c r="K168" s="157">
        <f t="shared" si="13"/>
        <v>0</v>
      </c>
      <c r="L168" s="157">
        <f t="shared" si="13"/>
        <v>0</v>
      </c>
      <c r="M168" s="157">
        <f t="shared" si="13"/>
        <v>0</v>
      </c>
      <c r="N168" s="158"/>
      <c r="O168" s="159"/>
    </row>
    <row r="169" spans="1:16" x14ac:dyDescent="0.25">
      <c r="A169" s="713">
        <f>+'5.Equipments'!A17</f>
        <v>15</v>
      </c>
      <c r="B169" s="133">
        <f>IF('5.Equipments'!E17=0,0,'5.Equipments'!C17)</f>
        <v>0</v>
      </c>
      <c r="C169" s="134"/>
      <c r="D169" s="135">
        <v>3</v>
      </c>
      <c r="E169" s="135">
        <v>4</v>
      </c>
      <c r="F169" s="135">
        <v>5</v>
      </c>
      <c r="G169" s="135">
        <v>6</v>
      </c>
      <c r="H169" s="135">
        <v>7</v>
      </c>
      <c r="I169" s="135">
        <v>8</v>
      </c>
      <c r="J169" s="135">
        <v>9</v>
      </c>
      <c r="K169" s="135">
        <v>10</v>
      </c>
      <c r="L169" s="135">
        <v>11</v>
      </c>
      <c r="M169" s="135">
        <v>12</v>
      </c>
      <c r="N169" s="136" t="s">
        <v>306</v>
      </c>
      <c r="O169" s="137">
        <f>+O170/12</f>
        <v>0</v>
      </c>
    </row>
    <row r="170" spans="1:16" x14ac:dyDescent="0.25">
      <c r="A170" s="714"/>
      <c r="B170" s="138" t="s">
        <v>309</v>
      </c>
      <c r="C170" s="139" t="s">
        <v>310</v>
      </c>
      <c r="D170" s="139" t="s">
        <v>311</v>
      </c>
      <c r="E170" s="139" t="s">
        <v>312</v>
      </c>
      <c r="F170" s="139" t="s">
        <v>313</v>
      </c>
      <c r="G170" s="139" t="s">
        <v>314</v>
      </c>
      <c r="H170" s="139" t="s">
        <v>315</v>
      </c>
      <c r="I170" s="139" t="s">
        <v>316</v>
      </c>
      <c r="J170" s="139" t="s">
        <v>317</v>
      </c>
      <c r="K170" s="139" t="s">
        <v>318</v>
      </c>
      <c r="L170" s="139" t="s">
        <v>319</v>
      </c>
      <c r="M170" s="139" t="s">
        <v>320</v>
      </c>
      <c r="N170" s="140" t="s">
        <v>321</v>
      </c>
      <c r="O170" s="141">
        <f>IFERROR(VLOOKUP(A169,Tabela8[[No.]:[Institution**]],4,0)*12,0)</f>
        <v>0</v>
      </c>
    </row>
    <row r="171" spans="1:16" x14ac:dyDescent="0.25">
      <c r="A171" s="714"/>
      <c r="B171" s="138">
        <v>3</v>
      </c>
      <c r="C171" s="142">
        <v>0.5</v>
      </c>
      <c r="D171" s="143">
        <f>B169*C171</f>
        <v>0</v>
      </c>
      <c r="E171" s="143">
        <f>D171*C171</f>
        <v>0</v>
      </c>
      <c r="F171" s="143">
        <f>B169-D171-E171</f>
        <v>0</v>
      </c>
      <c r="G171" s="144"/>
      <c r="H171" s="144"/>
      <c r="I171" s="144"/>
      <c r="J171" s="144"/>
      <c r="K171" s="144"/>
      <c r="L171" s="144"/>
      <c r="M171" s="144"/>
      <c r="N171" s="145" t="s">
        <v>322</v>
      </c>
      <c r="O171" s="141">
        <f>+Info!B7</f>
        <v>36</v>
      </c>
    </row>
    <row r="172" spans="1:16" x14ac:dyDescent="0.25">
      <c r="A172" s="714"/>
      <c r="B172" s="138">
        <v>4</v>
      </c>
      <c r="C172" s="142">
        <v>0.375</v>
      </c>
      <c r="D172" s="143">
        <f>B169*$C$4</f>
        <v>0</v>
      </c>
      <c r="E172" s="143">
        <f>(B169-D172)*C172</f>
        <v>0</v>
      </c>
      <c r="F172" s="143">
        <f>(+B169-D172-E172)/2</f>
        <v>0</v>
      </c>
      <c r="G172" s="143">
        <f>+F172</f>
        <v>0</v>
      </c>
      <c r="H172" s="144"/>
      <c r="I172" s="144"/>
      <c r="J172" s="144"/>
      <c r="K172" s="144"/>
      <c r="L172" s="144"/>
      <c r="M172" s="144"/>
      <c r="N172" s="145" t="s">
        <v>323</v>
      </c>
      <c r="O172" s="141" t="str">
        <f>VLOOKUP(A169,'5.Equipments'!$A$3:$E$22,5,0)</f>
        <v/>
      </c>
    </row>
    <row r="173" spans="1:16" x14ac:dyDescent="0.25">
      <c r="A173" s="714"/>
      <c r="B173" s="138">
        <v>5</v>
      </c>
      <c r="C173" s="142">
        <v>0.4</v>
      </c>
      <c r="D173" s="143">
        <f>B169*$C$5</f>
        <v>0</v>
      </c>
      <c r="E173" s="143">
        <f>(B169-D173)*C173</f>
        <v>0</v>
      </c>
      <c r="F173" s="143">
        <f>(B169-D173-E173)*C173</f>
        <v>0</v>
      </c>
      <c r="G173" s="143">
        <f>(+B169-D173-E173-F173)/2</f>
        <v>0</v>
      </c>
      <c r="H173" s="143">
        <f>B169-D173-E173-F173-G173</f>
        <v>0</v>
      </c>
      <c r="I173" s="144"/>
      <c r="J173" s="144"/>
      <c r="K173" s="144"/>
      <c r="L173" s="144"/>
      <c r="M173" s="144"/>
      <c r="N173" t="s">
        <v>324</v>
      </c>
      <c r="O173" s="141" t="str">
        <f>+'5.Equipments'!F17</f>
        <v/>
      </c>
    </row>
    <row r="174" spans="1:16" x14ac:dyDescent="0.25">
      <c r="A174" s="714"/>
      <c r="B174" s="138">
        <v>6</v>
      </c>
      <c r="C174" s="142">
        <v>0.33333333333333331</v>
      </c>
      <c r="D174" s="146">
        <f>B169*$C$6</f>
        <v>0</v>
      </c>
      <c r="E174" s="146">
        <f>(B169-D174)*C174</f>
        <v>0</v>
      </c>
      <c r="F174" s="146">
        <f>(B169-D174-E174)*C174</f>
        <v>0</v>
      </c>
      <c r="G174" s="146">
        <f>(B169-D174-E174-F174)*C174</f>
        <v>0</v>
      </c>
      <c r="H174" s="146">
        <f>(+B169-D174-E174-F174-G174)/2</f>
        <v>0</v>
      </c>
      <c r="I174" s="146">
        <f>B169-D174-E174-F174-G174-H174</f>
        <v>0</v>
      </c>
      <c r="J174" s="144"/>
      <c r="K174" s="144"/>
      <c r="L174" s="144"/>
      <c r="M174" s="144"/>
      <c r="N174" s="145" t="s">
        <v>325</v>
      </c>
      <c r="O174" s="147">
        <f>SUM(D180:M180)</f>
        <v>0</v>
      </c>
    </row>
    <row r="175" spans="1:16" x14ac:dyDescent="0.25">
      <c r="A175" s="714"/>
      <c r="B175" s="138">
        <v>7</v>
      </c>
      <c r="C175" s="142">
        <v>0.3571428571428571</v>
      </c>
      <c r="D175" s="143">
        <f>B169*$C$7</f>
        <v>0</v>
      </c>
      <c r="E175" s="143">
        <f>(B169-D175)*C175</f>
        <v>0</v>
      </c>
      <c r="F175" s="143">
        <f>(B169-D175-E175)*C175</f>
        <v>0</v>
      </c>
      <c r="G175" s="143">
        <f>(B169-D175-E175-F175)*C175</f>
        <v>0</v>
      </c>
      <c r="H175" s="143">
        <f>(B169-D175-E175-F175-G175)*C175</f>
        <v>0</v>
      </c>
      <c r="I175" s="143">
        <f>(+B169-D175-E175-F175-G175-H175)/2</f>
        <v>0</v>
      </c>
      <c r="J175" s="143">
        <f>B169-D175-E175-F175-G175-H175-I175</f>
        <v>0</v>
      </c>
      <c r="K175" s="144"/>
      <c r="L175" s="144"/>
      <c r="M175" s="144"/>
      <c r="N175" s="149" t="s">
        <v>327</v>
      </c>
      <c r="O175" s="150">
        <f>(B169-O174)*1.23</f>
        <v>0</v>
      </c>
      <c r="P175" s="148" t="s">
        <v>328</v>
      </c>
    </row>
    <row r="176" spans="1:16" x14ac:dyDescent="0.25">
      <c r="A176" s="714"/>
      <c r="B176" s="138">
        <v>8</v>
      </c>
      <c r="C176" s="142">
        <v>0.3125</v>
      </c>
      <c r="D176" s="143">
        <f>B169*$C$8</f>
        <v>0</v>
      </c>
      <c r="E176" s="143">
        <f>(B169-D176)*C176</f>
        <v>0</v>
      </c>
      <c r="F176" s="143">
        <f>(B169-D176-E176)*C176</f>
        <v>0</v>
      </c>
      <c r="G176" s="143">
        <f>(B169-D176-E176-F176)*C176</f>
        <v>0</v>
      </c>
      <c r="H176" s="143">
        <f>(B169-D176-E176-F176-G176)*C176</f>
        <v>0</v>
      </c>
      <c r="I176" s="143">
        <f>+(B169-D176-E176-F176-G176-H176)/3</f>
        <v>0</v>
      </c>
      <c r="J176" s="143">
        <f>+I176</f>
        <v>0</v>
      </c>
      <c r="K176" s="143">
        <f>+J176</f>
        <v>0</v>
      </c>
      <c r="L176" s="144"/>
      <c r="M176" s="144"/>
      <c r="O176" s="141"/>
    </row>
    <row r="177" spans="1:16" x14ac:dyDescent="0.25">
      <c r="A177" s="714"/>
      <c r="B177" s="151">
        <v>10</v>
      </c>
      <c r="C177" s="152">
        <v>0.25</v>
      </c>
      <c r="D177" s="153">
        <f>B169*$C$9</f>
        <v>0</v>
      </c>
      <c r="E177" s="153">
        <f>(B169-D177)*C177</f>
        <v>0</v>
      </c>
      <c r="F177" s="153">
        <f>(B169-D177-E177)*C177</f>
        <v>0</v>
      </c>
      <c r="G177" s="153">
        <f>(B169-D177-E177-F177)*C177</f>
        <v>0</v>
      </c>
      <c r="H177" s="153">
        <f>(B169-D177-E177-F177-G177)*C177</f>
        <v>0</v>
      </c>
      <c r="I177" s="153">
        <f>+(B169-D177-E177-F177-G177-H177)/5</f>
        <v>0</v>
      </c>
      <c r="J177" s="153">
        <f>+I177</f>
        <v>0</v>
      </c>
      <c r="K177" s="153">
        <f>+J177</f>
        <v>0</v>
      </c>
      <c r="L177" s="153">
        <f>+K177</f>
        <v>0</v>
      </c>
      <c r="M177" s="154">
        <f>+L177</f>
        <v>0</v>
      </c>
      <c r="O177" s="141"/>
    </row>
    <row r="178" spans="1:16" x14ac:dyDescent="0.25">
      <c r="A178" s="714"/>
      <c r="B178" s="716" t="s">
        <v>329</v>
      </c>
      <c r="C178" s="717"/>
      <c r="D178" s="155">
        <f>IF(O169=0,0,IF(O169=1,(D171+E171+F171),VLOOKUP($O169,$B171:$M177,D$1,0)))</f>
        <v>0</v>
      </c>
      <c r="E178" s="155">
        <f>IF(O169=0,0,IF(O169=1,0,VLOOKUP($O169,$B171:$M177,E$1,0)))</f>
        <v>0</v>
      </c>
      <c r="F178" s="155">
        <f>IF(O169=0,0,IF(O169=1,0,VLOOKUP($O169,$B171:$M177,F$1,0)))</f>
        <v>0</v>
      </c>
      <c r="G178" s="155">
        <f>IF(O169=0,0,IF(O169=1,0,VLOOKUP($O169,$B171:$M177,G$1,0)))</f>
        <v>0</v>
      </c>
      <c r="H178" s="155">
        <f>IF(O169=0,0,IF(O169=1,0,VLOOKUP($O169,$B171:$M177,H$1,0)))</f>
        <v>0</v>
      </c>
      <c r="I178" s="155">
        <f>IF(O169=0,0,IF(O169=1,0,VLOOKUP($O169,$B171:$M177,I$1,0)))</f>
        <v>0</v>
      </c>
      <c r="J178" s="155">
        <f>IF(O169=0,0,IF(O169=1,0,VLOOKUP($O169,$B171:$M177,J$1,0)))</f>
        <v>0</v>
      </c>
      <c r="K178" s="155">
        <f>IF(O169=0,0,IF(O169=1,0,VLOOKUP($O169,$B171:$M177,K$1,0)))</f>
        <v>0</v>
      </c>
      <c r="L178" s="155">
        <f>IF(O169=0,0,IF(O169=1,0,VLOOKUP($O169,$B171:$M177,L$1,0)))</f>
        <v>0</v>
      </c>
      <c r="M178" s="155">
        <f>IF(O169=0,0,IF(O169=1,0,VLOOKUP($O169,$B171:$M177,M$1,0)))</f>
        <v>0</v>
      </c>
      <c r="O178" s="141"/>
    </row>
    <row r="179" spans="1:16" x14ac:dyDescent="0.25">
      <c r="A179" s="714"/>
      <c r="B179" s="718" t="s">
        <v>330</v>
      </c>
      <c r="C179" s="719"/>
      <c r="D179" s="156">
        <f>IF(O169=0,0,IF(O173&gt;12,12,O173))</f>
        <v>0</v>
      </c>
      <c r="E179" s="156">
        <f>IF(O169=0,0,IF((O173-D179)&gt;12,12,(O173-D179)))</f>
        <v>0</v>
      </c>
      <c r="F179" s="156">
        <f>IF(O169=0,0,IF((O173-E179-D179)&gt;12,12,(O173-D179-E179)))</f>
        <v>0</v>
      </c>
      <c r="G179" s="156">
        <f>IF(O169=0,0,IF((O173-F179-E179-D179)&gt;12,12,(O173-E179-F179-D179)))</f>
        <v>0</v>
      </c>
      <c r="H179" s="156">
        <f>IF(O169=0,0,IF((O173-G179-F179-E179-D179)&gt;12,12,(O173-F179-G179-E179-D179)))</f>
        <v>0</v>
      </c>
      <c r="I179" s="156">
        <f>IF(O169=0,0,IF((O173-H179-G179-F179-E179-D179)&gt;12,12,(O173-G179-H179-F179-E179-D179)))</f>
        <v>0</v>
      </c>
      <c r="J179" s="156">
        <f>IF(O169=0,0,IF((O173-I179-H179-G179-F179-E179-D179)&gt;12,12,(O173-H179-I179-G179-F179-E179-D179)))</f>
        <v>0</v>
      </c>
      <c r="K179" s="156">
        <f>IF(O169=0,0,IF((O173-J179-I179-H179-G179-F179-E179-D179)&gt;12,12,(O173-I179-J179-H179-G179-F179-E179-D179)))</f>
        <v>0</v>
      </c>
      <c r="L179" s="156">
        <f>IF(O169=0,0,IF((O173-J179-I179-H179-G179-F179-E179-D179)&gt;12,12,(O173-I179-J179-H179-G179-F179-E179-D179-K179)))</f>
        <v>0</v>
      </c>
      <c r="M179" s="156">
        <f>IF(O169=0,0,IF((O173-J179-I179-H179-G179-F179-E179-D179)&gt;12,12,(O173-I179-J179-H179-G179-F179-E179-D179-K179-L179)))</f>
        <v>0</v>
      </c>
      <c r="O179" s="141"/>
    </row>
    <row r="180" spans="1:16" ht="15.75" thickBot="1" x14ac:dyDescent="0.3">
      <c r="A180" s="715"/>
      <c r="B180" s="720" t="s">
        <v>331</v>
      </c>
      <c r="C180" s="721"/>
      <c r="D180" s="157">
        <f>+D178/12*D179</f>
        <v>0</v>
      </c>
      <c r="E180" s="157">
        <f t="shared" ref="E180:M180" si="14">+E178/12*E179</f>
        <v>0</v>
      </c>
      <c r="F180" s="157">
        <f t="shared" si="14"/>
        <v>0</v>
      </c>
      <c r="G180" s="157">
        <f t="shared" si="14"/>
        <v>0</v>
      </c>
      <c r="H180" s="157">
        <f t="shared" si="14"/>
        <v>0</v>
      </c>
      <c r="I180" s="157">
        <f t="shared" si="14"/>
        <v>0</v>
      </c>
      <c r="J180" s="157">
        <f t="shared" si="14"/>
        <v>0</v>
      </c>
      <c r="K180" s="157">
        <f t="shared" si="14"/>
        <v>0</v>
      </c>
      <c r="L180" s="157">
        <f t="shared" si="14"/>
        <v>0</v>
      </c>
      <c r="M180" s="157">
        <f t="shared" si="14"/>
        <v>0</v>
      </c>
      <c r="N180" s="158"/>
      <c r="O180" s="159"/>
    </row>
    <row r="181" spans="1:16" x14ac:dyDescent="0.25">
      <c r="A181" s="713">
        <f>+'5.Equipments'!A18</f>
        <v>16</v>
      </c>
      <c r="B181" s="133">
        <f>IF('5.Equipments'!E18=0,0,'5.Equipments'!C18)</f>
        <v>0</v>
      </c>
      <c r="C181" s="134"/>
      <c r="D181" s="135">
        <v>3</v>
      </c>
      <c r="E181" s="135">
        <v>4</v>
      </c>
      <c r="F181" s="135">
        <v>5</v>
      </c>
      <c r="G181" s="135">
        <v>6</v>
      </c>
      <c r="H181" s="135">
        <v>7</v>
      </c>
      <c r="I181" s="135">
        <v>8</v>
      </c>
      <c r="J181" s="135">
        <v>9</v>
      </c>
      <c r="K181" s="135">
        <v>10</v>
      </c>
      <c r="L181" s="135">
        <v>11</v>
      </c>
      <c r="M181" s="135">
        <v>12</v>
      </c>
      <c r="N181" s="136" t="s">
        <v>306</v>
      </c>
      <c r="O181" s="137">
        <f>+O182/12</f>
        <v>0</v>
      </c>
    </row>
    <row r="182" spans="1:16" x14ac:dyDescent="0.25">
      <c r="A182" s="714"/>
      <c r="B182" s="138" t="s">
        <v>309</v>
      </c>
      <c r="C182" s="139" t="s">
        <v>310</v>
      </c>
      <c r="D182" s="139" t="s">
        <v>311</v>
      </c>
      <c r="E182" s="139" t="s">
        <v>312</v>
      </c>
      <c r="F182" s="139" t="s">
        <v>313</v>
      </c>
      <c r="G182" s="139" t="s">
        <v>314</v>
      </c>
      <c r="H182" s="139" t="s">
        <v>315</v>
      </c>
      <c r="I182" s="139" t="s">
        <v>316</v>
      </c>
      <c r="J182" s="139" t="s">
        <v>317</v>
      </c>
      <c r="K182" s="139" t="s">
        <v>318</v>
      </c>
      <c r="L182" s="139" t="s">
        <v>319</v>
      </c>
      <c r="M182" s="139" t="s">
        <v>320</v>
      </c>
      <c r="N182" s="140" t="s">
        <v>321</v>
      </c>
      <c r="O182" s="141">
        <f>IFERROR(VLOOKUP(A181,Tabela8[[No.]:[Institution**]],4,0)*12,0)</f>
        <v>0</v>
      </c>
    </row>
    <row r="183" spans="1:16" x14ac:dyDescent="0.25">
      <c r="A183" s="714"/>
      <c r="B183" s="138">
        <v>3</v>
      </c>
      <c r="C183" s="142">
        <v>0.5</v>
      </c>
      <c r="D183" s="143">
        <f>B181*C183</f>
        <v>0</v>
      </c>
      <c r="E183" s="143">
        <f>D183*C183</f>
        <v>0</v>
      </c>
      <c r="F183" s="143">
        <f>B181-D183-E183</f>
        <v>0</v>
      </c>
      <c r="G183" s="144"/>
      <c r="H183" s="144"/>
      <c r="I183" s="144"/>
      <c r="J183" s="144"/>
      <c r="K183" s="144"/>
      <c r="L183" s="144"/>
      <c r="M183" s="144"/>
      <c r="N183" s="145" t="s">
        <v>322</v>
      </c>
      <c r="O183" s="141">
        <f>+Info!B7</f>
        <v>36</v>
      </c>
    </row>
    <row r="184" spans="1:16" x14ac:dyDescent="0.25">
      <c r="A184" s="714"/>
      <c r="B184" s="138">
        <v>4</v>
      </c>
      <c r="C184" s="142">
        <v>0.375</v>
      </c>
      <c r="D184" s="143">
        <f>B181*$C$4</f>
        <v>0</v>
      </c>
      <c r="E184" s="143">
        <f>(B181-D184)*C184</f>
        <v>0</v>
      </c>
      <c r="F184" s="143">
        <f>(+B181-D184-E184)/2</f>
        <v>0</v>
      </c>
      <c r="G184" s="143">
        <f>+F184</f>
        <v>0</v>
      </c>
      <c r="H184" s="144"/>
      <c r="I184" s="144"/>
      <c r="J184" s="144"/>
      <c r="K184" s="144"/>
      <c r="L184" s="144"/>
      <c r="M184" s="144"/>
      <c r="N184" s="145" t="s">
        <v>323</v>
      </c>
      <c r="O184" s="141" t="str">
        <f>VLOOKUP(A181,'5.Equipments'!$A$3:$E$22,5,0)</f>
        <v/>
      </c>
    </row>
    <row r="185" spans="1:16" x14ac:dyDescent="0.25">
      <c r="A185" s="714"/>
      <c r="B185" s="138">
        <v>5</v>
      </c>
      <c r="C185" s="142">
        <v>0.4</v>
      </c>
      <c r="D185" s="143">
        <f>B181*$C$5</f>
        <v>0</v>
      </c>
      <c r="E185" s="143">
        <f>(B181-D185)*C185</f>
        <v>0</v>
      </c>
      <c r="F185" s="143">
        <f>(B181-D185-E185)*C185</f>
        <v>0</v>
      </c>
      <c r="G185" s="143">
        <f>(+B181-D185-E185-F185)/2</f>
        <v>0</v>
      </c>
      <c r="H185" s="143">
        <f>B181-D185-E185-F185-G185</f>
        <v>0</v>
      </c>
      <c r="I185" s="144"/>
      <c r="J185" s="144"/>
      <c r="K185" s="144"/>
      <c r="L185" s="144"/>
      <c r="M185" s="144"/>
      <c r="N185" t="s">
        <v>324</v>
      </c>
      <c r="O185" s="141" t="str">
        <f>+'5.Equipments'!F18</f>
        <v/>
      </c>
    </row>
    <row r="186" spans="1:16" x14ac:dyDescent="0.25">
      <c r="A186" s="714"/>
      <c r="B186" s="138">
        <v>6</v>
      </c>
      <c r="C186" s="142">
        <v>0.33333333333333331</v>
      </c>
      <c r="D186" s="146">
        <f>B181*$C$6</f>
        <v>0</v>
      </c>
      <c r="E186" s="146">
        <f>(B181-D186)*C186</f>
        <v>0</v>
      </c>
      <c r="F186" s="146">
        <f>(B181-D186-E186)*C186</f>
        <v>0</v>
      </c>
      <c r="G186" s="146">
        <f>(B181-D186-E186-F186)*C186</f>
        <v>0</v>
      </c>
      <c r="H186" s="146">
        <f>(+B181-D186-E186-F186-G186)/2</f>
        <v>0</v>
      </c>
      <c r="I186" s="146">
        <f>B181-D186-E186-F186-G186-H186</f>
        <v>0</v>
      </c>
      <c r="J186" s="144"/>
      <c r="K186" s="144"/>
      <c r="L186" s="144"/>
      <c r="M186" s="144"/>
      <c r="N186" s="145" t="s">
        <v>325</v>
      </c>
      <c r="O186" s="147">
        <f>SUM(D192:M192)</f>
        <v>0</v>
      </c>
    </row>
    <row r="187" spans="1:16" x14ac:dyDescent="0.25">
      <c r="A187" s="714"/>
      <c r="B187" s="138">
        <v>7</v>
      </c>
      <c r="C187" s="142">
        <v>0.3571428571428571</v>
      </c>
      <c r="D187" s="143">
        <f>B181*$C$7</f>
        <v>0</v>
      </c>
      <c r="E187" s="143">
        <f>(B181-D187)*C187</f>
        <v>0</v>
      </c>
      <c r="F187" s="143">
        <f>(B181-D187-E187)*C187</f>
        <v>0</v>
      </c>
      <c r="G187" s="143">
        <f>(B181-D187-E187-F187)*C187</f>
        <v>0</v>
      </c>
      <c r="H187" s="143">
        <f>(B181-D187-E187-F187-G187)*C187</f>
        <v>0</v>
      </c>
      <c r="I187" s="143">
        <f>(+B181-D187-E187-F187-G187-H187)/2</f>
        <v>0</v>
      </c>
      <c r="J187" s="143">
        <f>B181-D187-E187-F187-G187-H187-I187</f>
        <v>0</v>
      </c>
      <c r="K187" s="144"/>
      <c r="L187" s="144"/>
      <c r="M187" s="144"/>
      <c r="N187" s="149" t="s">
        <v>327</v>
      </c>
      <c r="O187" s="150">
        <f>(B181-O186)*1.23</f>
        <v>0</v>
      </c>
      <c r="P187" s="148" t="s">
        <v>328</v>
      </c>
    </row>
    <row r="188" spans="1:16" x14ac:dyDescent="0.25">
      <c r="A188" s="714"/>
      <c r="B188" s="138">
        <v>8</v>
      </c>
      <c r="C188" s="142">
        <v>0.3125</v>
      </c>
      <c r="D188" s="143">
        <f>B181*$C$8</f>
        <v>0</v>
      </c>
      <c r="E188" s="143">
        <f>(B181-D188)*C188</f>
        <v>0</v>
      </c>
      <c r="F188" s="143">
        <f>(B181-D188-E188)*C188</f>
        <v>0</v>
      </c>
      <c r="G188" s="143">
        <f>(B181-D188-E188-F188)*C188</f>
        <v>0</v>
      </c>
      <c r="H188" s="143">
        <f>(B181-D188-E188-F188-G188)*C188</f>
        <v>0</v>
      </c>
      <c r="I188" s="143">
        <f>+(B181-D188-E188-F188-G188-H188)/3</f>
        <v>0</v>
      </c>
      <c r="J188" s="143">
        <f>+I188</f>
        <v>0</v>
      </c>
      <c r="K188" s="143">
        <f>+J188</f>
        <v>0</v>
      </c>
      <c r="L188" s="144"/>
      <c r="M188" s="144"/>
      <c r="O188" s="141"/>
    </row>
    <row r="189" spans="1:16" x14ac:dyDescent="0.25">
      <c r="A189" s="714"/>
      <c r="B189" s="151">
        <v>10</v>
      </c>
      <c r="C189" s="152">
        <v>0.25</v>
      </c>
      <c r="D189" s="153">
        <f>B181*$C$9</f>
        <v>0</v>
      </c>
      <c r="E189" s="153">
        <f>(B181-D189)*C189</f>
        <v>0</v>
      </c>
      <c r="F189" s="153">
        <f>(B181-D189-E189)*C189</f>
        <v>0</v>
      </c>
      <c r="G189" s="153">
        <f>(B181-D189-E189-F189)*C189</f>
        <v>0</v>
      </c>
      <c r="H189" s="153">
        <f>(B181-D189-E189-F189-G189)*C189</f>
        <v>0</v>
      </c>
      <c r="I189" s="153">
        <f>+(B181-D189-E189-F189-G189-H189)/5</f>
        <v>0</v>
      </c>
      <c r="J189" s="153">
        <f>+I189</f>
        <v>0</v>
      </c>
      <c r="K189" s="153">
        <f>+J189</f>
        <v>0</v>
      </c>
      <c r="L189" s="153">
        <f>+K189</f>
        <v>0</v>
      </c>
      <c r="M189" s="154">
        <f>+L189</f>
        <v>0</v>
      </c>
      <c r="O189" s="141"/>
    </row>
    <row r="190" spans="1:16" x14ac:dyDescent="0.25">
      <c r="A190" s="714"/>
      <c r="B190" s="716" t="s">
        <v>329</v>
      </c>
      <c r="C190" s="717"/>
      <c r="D190" s="155">
        <f>IF(O181=0,0,IF(O181=1,(D183+E183+F183),VLOOKUP($O181,$B183:$M189,D$1,0)))</f>
        <v>0</v>
      </c>
      <c r="E190" s="155">
        <f>IF(O181=0,0,IF(O181=1,0,VLOOKUP($O181,$B183:$M189,E$1,0)))</f>
        <v>0</v>
      </c>
      <c r="F190" s="155">
        <f>IF(O181=0,0,IF(O181=1,0,VLOOKUP($O181,$B183:$M189,F$1,0)))</f>
        <v>0</v>
      </c>
      <c r="G190" s="155">
        <f>IF(O181=0,0,IF(O181=1,0,VLOOKUP($O181,$B183:$M189,G$1,0)))</f>
        <v>0</v>
      </c>
      <c r="H190" s="155">
        <f>IF(O181=0,0,IF(O181=1,0,VLOOKUP($O181,$B183:$M189,H$1,0)))</f>
        <v>0</v>
      </c>
      <c r="I190" s="155">
        <f>IF(O181=0,0,IF(O181=1,0,VLOOKUP($O181,$B183:$M189,I$1,0)))</f>
        <v>0</v>
      </c>
      <c r="J190" s="155">
        <f>IF(O181=0,0,IF(O181=1,0,VLOOKUP($O181,$B183:$M189,J$1,0)))</f>
        <v>0</v>
      </c>
      <c r="K190" s="155">
        <f>IF(O181=0,0,IF(O181=1,0,VLOOKUP($O181,$B183:$M189,K$1,0)))</f>
        <v>0</v>
      </c>
      <c r="L190" s="155">
        <f>IF(O181=0,0,IF(O181=1,0,VLOOKUP($O181,$B183:$M189,L$1,0)))</f>
        <v>0</v>
      </c>
      <c r="M190" s="155">
        <f>IF(O181=0,0,IF(O181=1,0,VLOOKUP($O181,$B183:$M189,M$1,0)))</f>
        <v>0</v>
      </c>
      <c r="O190" s="141"/>
    </row>
    <row r="191" spans="1:16" x14ac:dyDescent="0.25">
      <c r="A191" s="714"/>
      <c r="B191" s="718" t="s">
        <v>330</v>
      </c>
      <c r="C191" s="719"/>
      <c r="D191" s="156">
        <f>IF(O181=0,0,IF(O185&gt;12,12,O185))</f>
        <v>0</v>
      </c>
      <c r="E191" s="156">
        <f>IF(O181=0,0,IF((O185-D191)&gt;12,12,(O185-D191)))</f>
        <v>0</v>
      </c>
      <c r="F191" s="156">
        <f>IF(O181=0,0,IF((O185-E191-D191)&gt;12,12,(O185-D191-E191)))</f>
        <v>0</v>
      </c>
      <c r="G191" s="156">
        <f>IF(O181=0,0,IF((O185-F191-E191-D191)&gt;12,12,(O185-E191-F191-D191)))</f>
        <v>0</v>
      </c>
      <c r="H191" s="156">
        <f>IF(O181=0,0,IF((O185-G191-F191-E191-D191)&gt;12,12,(O185-F191-G191-E191-D191)))</f>
        <v>0</v>
      </c>
      <c r="I191" s="156">
        <f>IF(O181=0,0,IF((O185-H191-G191-F191-E191-D191)&gt;12,12,(O185-G191-H191-F191-E191-D191)))</f>
        <v>0</v>
      </c>
      <c r="J191" s="156">
        <f>IF(O181=0,0,IF((O185-I191-H191-G191-F191-E191-D191)&gt;12,12,(O185-H191-I191-G191-F191-E191-D191)))</f>
        <v>0</v>
      </c>
      <c r="K191" s="156">
        <f>IF(O181=0,0,IF((O185-J191-I191-H191-G191-F191-E191-D191)&gt;12,12,(O185-I191-J191-H191-G191-F191-E191-D191)))</f>
        <v>0</v>
      </c>
      <c r="L191" s="156">
        <f>IF(O181=0,0,IF((O185-J191-I191-H191-G191-F191-E191-D191)&gt;12,12,(O185-I191-J191-H191-G191-F191-E191-D191-K191)))</f>
        <v>0</v>
      </c>
      <c r="M191" s="156">
        <f>IF(O181=0,0,IF((O185-J191-I191-H191-G191-F191-E191-D191)&gt;12,12,(O185-I191-J191-H191-G191-F191-E191-D191-K191-L191)))</f>
        <v>0</v>
      </c>
      <c r="O191" s="141"/>
    </row>
    <row r="192" spans="1:16" ht="15.75" thickBot="1" x14ac:dyDescent="0.3">
      <c r="A192" s="715"/>
      <c r="B192" s="720" t="s">
        <v>331</v>
      </c>
      <c r="C192" s="721"/>
      <c r="D192" s="157">
        <f>+D190/12*D191</f>
        <v>0</v>
      </c>
      <c r="E192" s="157">
        <f t="shared" ref="E192:M192" si="15">+E190/12*E191</f>
        <v>0</v>
      </c>
      <c r="F192" s="157">
        <f t="shared" si="15"/>
        <v>0</v>
      </c>
      <c r="G192" s="157">
        <f t="shared" si="15"/>
        <v>0</v>
      </c>
      <c r="H192" s="157">
        <f t="shared" si="15"/>
        <v>0</v>
      </c>
      <c r="I192" s="157">
        <f t="shared" si="15"/>
        <v>0</v>
      </c>
      <c r="J192" s="157">
        <f t="shared" si="15"/>
        <v>0</v>
      </c>
      <c r="K192" s="157">
        <f t="shared" si="15"/>
        <v>0</v>
      </c>
      <c r="L192" s="157">
        <f t="shared" si="15"/>
        <v>0</v>
      </c>
      <c r="M192" s="157">
        <f t="shared" si="15"/>
        <v>0</v>
      </c>
      <c r="N192" s="158"/>
      <c r="O192" s="159"/>
    </row>
    <row r="193" spans="1:16" x14ac:dyDescent="0.25">
      <c r="A193" s="713">
        <f>+'5.Equipments'!A19</f>
        <v>17</v>
      </c>
      <c r="B193" s="133">
        <f>IF('5.Equipments'!E19=0,0,'5.Equipments'!C19)</f>
        <v>0</v>
      </c>
      <c r="C193" s="134"/>
      <c r="D193" s="135">
        <v>3</v>
      </c>
      <c r="E193" s="135">
        <v>4</v>
      </c>
      <c r="F193" s="135">
        <v>5</v>
      </c>
      <c r="G193" s="135">
        <v>6</v>
      </c>
      <c r="H193" s="135">
        <v>7</v>
      </c>
      <c r="I193" s="135">
        <v>8</v>
      </c>
      <c r="J193" s="135">
        <v>9</v>
      </c>
      <c r="K193" s="135">
        <v>10</v>
      </c>
      <c r="L193" s="135">
        <v>11</v>
      </c>
      <c r="M193" s="135">
        <v>12</v>
      </c>
      <c r="N193" s="136" t="s">
        <v>306</v>
      </c>
      <c r="O193" s="137">
        <f>+O194/12</f>
        <v>0</v>
      </c>
    </row>
    <row r="194" spans="1:16" x14ac:dyDescent="0.25">
      <c r="A194" s="714"/>
      <c r="B194" s="138" t="s">
        <v>309</v>
      </c>
      <c r="C194" s="139" t="s">
        <v>310</v>
      </c>
      <c r="D194" s="139" t="s">
        <v>311</v>
      </c>
      <c r="E194" s="139" t="s">
        <v>312</v>
      </c>
      <c r="F194" s="139" t="s">
        <v>313</v>
      </c>
      <c r="G194" s="139" t="s">
        <v>314</v>
      </c>
      <c r="H194" s="139" t="s">
        <v>315</v>
      </c>
      <c r="I194" s="139" t="s">
        <v>316</v>
      </c>
      <c r="J194" s="139" t="s">
        <v>317</v>
      </c>
      <c r="K194" s="139" t="s">
        <v>318</v>
      </c>
      <c r="L194" s="139" t="s">
        <v>319</v>
      </c>
      <c r="M194" s="139" t="s">
        <v>320</v>
      </c>
      <c r="N194" s="140" t="s">
        <v>321</v>
      </c>
      <c r="O194" s="141">
        <f>IFERROR(VLOOKUP(A193,Tabela8[[No.]:[Institution**]],4,0)*12,0)</f>
        <v>0</v>
      </c>
    </row>
    <row r="195" spans="1:16" x14ac:dyDescent="0.25">
      <c r="A195" s="714"/>
      <c r="B195" s="138">
        <v>3</v>
      </c>
      <c r="C195" s="142">
        <v>0.5</v>
      </c>
      <c r="D195" s="143">
        <f>B193*C195</f>
        <v>0</v>
      </c>
      <c r="E195" s="143">
        <f>D195*C195</f>
        <v>0</v>
      </c>
      <c r="F195" s="143">
        <f>B193-D195-E195</f>
        <v>0</v>
      </c>
      <c r="G195" s="144"/>
      <c r="H195" s="144"/>
      <c r="I195" s="144"/>
      <c r="J195" s="144"/>
      <c r="K195" s="144"/>
      <c r="L195" s="144"/>
      <c r="M195" s="144"/>
      <c r="N195" s="145" t="s">
        <v>322</v>
      </c>
      <c r="O195" s="141">
        <f>+Info!B7</f>
        <v>36</v>
      </c>
    </row>
    <row r="196" spans="1:16" x14ac:dyDescent="0.25">
      <c r="A196" s="714"/>
      <c r="B196" s="138">
        <v>4</v>
      </c>
      <c r="C196" s="142">
        <v>0.375</v>
      </c>
      <c r="D196" s="143">
        <f>B193*$C$4</f>
        <v>0</v>
      </c>
      <c r="E196" s="143">
        <f>(B193-D196)*C196</f>
        <v>0</v>
      </c>
      <c r="F196" s="143">
        <f>(+B193-D196-E196)/2</f>
        <v>0</v>
      </c>
      <c r="G196" s="143">
        <f>+F196</f>
        <v>0</v>
      </c>
      <c r="H196" s="144"/>
      <c r="I196" s="144"/>
      <c r="J196" s="144"/>
      <c r="K196" s="144"/>
      <c r="L196" s="144"/>
      <c r="M196" s="144"/>
      <c r="N196" s="145" t="s">
        <v>323</v>
      </c>
      <c r="O196" s="141" t="str">
        <f>VLOOKUP(A193,'5.Equipments'!$A$3:$E$22,5,0)</f>
        <v/>
      </c>
    </row>
    <row r="197" spans="1:16" x14ac:dyDescent="0.25">
      <c r="A197" s="714"/>
      <c r="B197" s="138">
        <v>5</v>
      </c>
      <c r="C197" s="142">
        <v>0.4</v>
      </c>
      <c r="D197" s="143">
        <f>B193*$C$5</f>
        <v>0</v>
      </c>
      <c r="E197" s="143">
        <f>(B193-D197)*C197</f>
        <v>0</v>
      </c>
      <c r="F197" s="143">
        <f>(B193-D197-E197)*C197</f>
        <v>0</v>
      </c>
      <c r="G197" s="143">
        <f>(+B193-D197-E197-F197)/2</f>
        <v>0</v>
      </c>
      <c r="H197" s="143">
        <f>B193-D197-E197-F197-G197</f>
        <v>0</v>
      </c>
      <c r="I197" s="144"/>
      <c r="J197" s="144"/>
      <c r="K197" s="144"/>
      <c r="L197" s="144"/>
      <c r="M197" s="144"/>
      <c r="N197" t="s">
        <v>324</v>
      </c>
      <c r="O197" s="141" t="str">
        <f>+'5.Equipments'!F19</f>
        <v/>
      </c>
    </row>
    <row r="198" spans="1:16" x14ac:dyDescent="0.25">
      <c r="A198" s="714"/>
      <c r="B198" s="138">
        <v>6</v>
      </c>
      <c r="C198" s="142">
        <v>0.33333333333333331</v>
      </c>
      <c r="D198" s="146">
        <f>B193*$C$6</f>
        <v>0</v>
      </c>
      <c r="E198" s="146">
        <f>(B193-D198)*C198</f>
        <v>0</v>
      </c>
      <c r="F198" s="146">
        <f>(B193-D198-E198)*C198</f>
        <v>0</v>
      </c>
      <c r="G198" s="146">
        <f>(B193-D198-E198-F198)*C198</f>
        <v>0</v>
      </c>
      <c r="H198" s="146">
        <f>(+B193-D198-E198-F198-G198)/2</f>
        <v>0</v>
      </c>
      <c r="I198" s="146">
        <f>B193-D198-E198-F198-G198-H198</f>
        <v>0</v>
      </c>
      <c r="J198" s="144"/>
      <c r="K198" s="144"/>
      <c r="L198" s="144"/>
      <c r="M198" s="144"/>
      <c r="N198" s="145" t="s">
        <v>325</v>
      </c>
      <c r="O198" s="147">
        <f>SUM(D204:M204)</f>
        <v>0</v>
      </c>
    </row>
    <row r="199" spans="1:16" x14ac:dyDescent="0.25">
      <c r="A199" s="714"/>
      <c r="B199" s="138">
        <v>7</v>
      </c>
      <c r="C199" s="142">
        <v>0.3571428571428571</v>
      </c>
      <c r="D199" s="143">
        <f>B193*$C$7</f>
        <v>0</v>
      </c>
      <c r="E199" s="143">
        <f>(B193-D199)*C199</f>
        <v>0</v>
      </c>
      <c r="F199" s="143">
        <f>(B193-D199-E199)*C199</f>
        <v>0</v>
      </c>
      <c r="G199" s="143">
        <f>(B193-D199-E199-F199)*C199</f>
        <v>0</v>
      </c>
      <c r="H199" s="143">
        <f>(B193-D199-E199-F199-G199)*C199</f>
        <v>0</v>
      </c>
      <c r="I199" s="143">
        <f>(+B193-D199-E199-F199-G199-H199)/2</f>
        <v>0</v>
      </c>
      <c r="J199" s="143">
        <f>B193-D199-E199-F199-G199-H199-I199</f>
        <v>0</v>
      </c>
      <c r="K199" s="144"/>
      <c r="L199" s="144"/>
      <c r="M199" s="144"/>
      <c r="N199" s="149" t="s">
        <v>327</v>
      </c>
      <c r="O199" s="150">
        <f>(B193-O198)*1.23</f>
        <v>0</v>
      </c>
      <c r="P199" s="148" t="s">
        <v>328</v>
      </c>
    </row>
    <row r="200" spans="1:16" x14ac:dyDescent="0.25">
      <c r="A200" s="714"/>
      <c r="B200" s="138">
        <v>8</v>
      </c>
      <c r="C200" s="142">
        <v>0.3125</v>
      </c>
      <c r="D200" s="143">
        <f>B193*$C$8</f>
        <v>0</v>
      </c>
      <c r="E200" s="143">
        <f>(B193-D200)*C200</f>
        <v>0</v>
      </c>
      <c r="F200" s="143">
        <f>(B193-D200-E200)*C200</f>
        <v>0</v>
      </c>
      <c r="G200" s="143">
        <f>(B193-D200-E200-F200)*C200</f>
        <v>0</v>
      </c>
      <c r="H200" s="143">
        <f>(B193-D200-E200-F200-G200)*C200</f>
        <v>0</v>
      </c>
      <c r="I200" s="143">
        <f>+(B193-D200-E200-F200-G200-H200)/3</f>
        <v>0</v>
      </c>
      <c r="J200" s="143">
        <f>+I200</f>
        <v>0</v>
      </c>
      <c r="K200" s="143">
        <f>+J200</f>
        <v>0</v>
      </c>
      <c r="L200" s="144"/>
      <c r="M200" s="144"/>
      <c r="O200" s="141"/>
    </row>
    <row r="201" spans="1:16" x14ac:dyDescent="0.25">
      <c r="A201" s="714"/>
      <c r="B201" s="151">
        <v>10</v>
      </c>
      <c r="C201" s="152">
        <v>0.25</v>
      </c>
      <c r="D201" s="153">
        <f>B193*$C$9</f>
        <v>0</v>
      </c>
      <c r="E201" s="153">
        <f>(B193-D201)*C201</f>
        <v>0</v>
      </c>
      <c r="F201" s="153">
        <f>(B193-D201-E201)*C201</f>
        <v>0</v>
      </c>
      <c r="G201" s="153">
        <f>(B193-D201-E201-F201)*C201</f>
        <v>0</v>
      </c>
      <c r="H201" s="153">
        <f>(B193-D201-E201-F201-G201)*C201</f>
        <v>0</v>
      </c>
      <c r="I201" s="153">
        <f>+(B193-D201-E201-F201-G201-H201)/5</f>
        <v>0</v>
      </c>
      <c r="J201" s="153">
        <f>+I201</f>
        <v>0</v>
      </c>
      <c r="K201" s="153">
        <f>+J201</f>
        <v>0</v>
      </c>
      <c r="L201" s="153">
        <f>+K201</f>
        <v>0</v>
      </c>
      <c r="M201" s="154">
        <f>+L201</f>
        <v>0</v>
      </c>
      <c r="O201" s="141"/>
    </row>
    <row r="202" spans="1:16" x14ac:dyDescent="0.25">
      <c r="A202" s="714"/>
      <c r="B202" s="716" t="s">
        <v>329</v>
      </c>
      <c r="C202" s="717"/>
      <c r="D202" s="155">
        <f>IF(O193=0,0,IF(O193=1,(D195+E195+F195),VLOOKUP($O193,$B195:$M201,D$1,0)))</f>
        <v>0</v>
      </c>
      <c r="E202" s="155">
        <f>IF(O193=0,0,IF(O193=1,0,VLOOKUP($O193,$B195:$M201,E$1,0)))</f>
        <v>0</v>
      </c>
      <c r="F202" s="155">
        <f>IF(O193=0,0,IF(O193=1,0,VLOOKUP($O193,$B195:$M201,F$1,0)))</f>
        <v>0</v>
      </c>
      <c r="G202" s="155">
        <f>IF(O193=0,0,IF(O193=1,0,VLOOKUP($O193,$B195:$M201,G$1,0)))</f>
        <v>0</v>
      </c>
      <c r="H202" s="155">
        <f>IF(O193=0,0,IF(O193=1,0,VLOOKUP($O193,$B195:$M201,H$1,0)))</f>
        <v>0</v>
      </c>
      <c r="I202" s="155">
        <f>IF(O193=0,0,IF(O193=1,0,VLOOKUP($O193,$B195:$M201,I$1,0)))</f>
        <v>0</v>
      </c>
      <c r="J202" s="155">
        <f>IF(O193=0,0,IF(O193=1,0,VLOOKUP($O193,$B195:$M201,J$1,0)))</f>
        <v>0</v>
      </c>
      <c r="K202" s="155">
        <f>IF(O193=0,0,IF(O193=1,0,VLOOKUP($O193,$B195:$M201,K$1,0)))</f>
        <v>0</v>
      </c>
      <c r="L202" s="155">
        <f>IF(O193=0,0,IF(O193=1,0,VLOOKUP($O193,$B195:$M201,L$1,0)))</f>
        <v>0</v>
      </c>
      <c r="M202" s="155">
        <f>IF(O193=0,0,IF(O193=1,0,VLOOKUP($O193,$B195:$M201,M$1,0)))</f>
        <v>0</v>
      </c>
      <c r="O202" s="141"/>
    </row>
    <row r="203" spans="1:16" x14ac:dyDescent="0.25">
      <c r="A203" s="714"/>
      <c r="B203" s="718" t="s">
        <v>330</v>
      </c>
      <c r="C203" s="719"/>
      <c r="D203" s="156">
        <f>IF(O193=0,0,IF(O197&gt;12,12,O197))</f>
        <v>0</v>
      </c>
      <c r="E203" s="156">
        <f>IF(O193=0,0,IF((O197-D203)&gt;12,12,(O197-D203)))</f>
        <v>0</v>
      </c>
      <c r="F203" s="156">
        <f>IF(O193=0,0,IF((O197-E203-D203)&gt;12,12,(O197-D203-E203)))</f>
        <v>0</v>
      </c>
      <c r="G203" s="156">
        <f>IF(O193=0,0,IF((O197-F203-E203-D203)&gt;12,12,(O197-E203-F203-D203)))</f>
        <v>0</v>
      </c>
      <c r="H203" s="156">
        <f>IF(O193=0,0,IF((O197-G203-F203-E203-D203)&gt;12,12,(O197-F203-G203-E203-D203)))</f>
        <v>0</v>
      </c>
      <c r="I203" s="156">
        <f>IF(O193=0,0,IF((O197-H203-G203-F203-E203-D203)&gt;12,12,(O197-G203-H203-F203-E203-D203)))</f>
        <v>0</v>
      </c>
      <c r="J203" s="156">
        <f>IF(O193=0,0,IF((O197-I203-H203-G203-F203-E203-D203)&gt;12,12,(O197-H203-I203-G203-F203-E203-D203)))</f>
        <v>0</v>
      </c>
      <c r="K203" s="156">
        <f>IF(O193=0,0,IF((O197-J203-I203-H203-G203-F203-E203-D203)&gt;12,12,(O197-I203-J203-H203-G203-F203-E203-D203)))</f>
        <v>0</v>
      </c>
      <c r="L203" s="156">
        <f>IF(O193=0,0,IF((O197-J203-I203-H203-G203-F203-E203-D203)&gt;12,12,(O197-I203-J203-H203-G203-F203-E203-D203-K203)))</f>
        <v>0</v>
      </c>
      <c r="M203" s="156">
        <f>IF(O193=0,0,IF((O197-J203-I203-H203-G203-F203-E203-D203)&gt;12,12,(O197-I203-J203-H203-G203-F203-E203-D203-K203-L203)))</f>
        <v>0</v>
      </c>
      <c r="O203" s="141"/>
    </row>
    <row r="204" spans="1:16" ht="15.75" thickBot="1" x14ac:dyDescent="0.3">
      <c r="A204" s="715"/>
      <c r="B204" s="720" t="s">
        <v>331</v>
      </c>
      <c r="C204" s="721"/>
      <c r="D204" s="157">
        <f>+D202/12*D203</f>
        <v>0</v>
      </c>
      <c r="E204" s="157">
        <f t="shared" ref="E204:M204" si="16">+E202/12*E203</f>
        <v>0</v>
      </c>
      <c r="F204" s="157">
        <f t="shared" si="16"/>
        <v>0</v>
      </c>
      <c r="G204" s="157">
        <f t="shared" si="16"/>
        <v>0</v>
      </c>
      <c r="H204" s="157">
        <f t="shared" si="16"/>
        <v>0</v>
      </c>
      <c r="I204" s="157">
        <f t="shared" si="16"/>
        <v>0</v>
      </c>
      <c r="J204" s="157">
        <f t="shared" si="16"/>
        <v>0</v>
      </c>
      <c r="K204" s="157">
        <f t="shared" si="16"/>
        <v>0</v>
      </c>
      <c r="L204" s="157">
        <f t="shared" si="16"/>
        <v>0</v>
      </c>
      <c r="M204" s="157">
        <f t="shared" si="16"/>
        <v>0</v>
      </c>
      <c r="N204" s="158"/>
      <c r="O204" s="159"/>
    </row>
    <row r="205" spans="1:16" x14ac:dyDescent="0.25">
      <c r="A205" s="713">
        <f>+'5.Equipments'!A20</f>
        <v>18</v>
      </c>
      <c r="B205" s="133">
        <f>IF('5.Equipments'!E20=0,0,'5.Equipments'!C20)</f>
        <v>0</v>
      </c>
      <c r="C205" s="134"/>
      <c r="D205" s="135">
        <v>3</v>
      </c>
      <c r="E205" s="135">
        <v>4</v>
      </c>
      <c r="F205" s="135">
        <v>5</v>
      </c>
      <c r="G205" s="135">
        <v>6</v>
      </c>
      <c r="H205" s="135">
        <v>7</v>
      </c>
      <c r="I205" s="135">
        <v>8</v>
      </c>
      <c r="J205" s="135">
        <v>9</v>
      </c>
      <c r="K205" s="135">
        <v>10</v>
      </c>
      <c r="L205" s="135">
        <v>11</v>
      </c>
      <c r="M205" s="135">
        <v>12</v>
      </c>
      <c r="N205" s="136" t="s">
        <v>306</v>
      </c>
      <c r="O205" s="137">
        <f>+O206/12</f>
        <v>0</v>
      </c>
    </row>
    <row r="206" spans="1:16" x14ac:dyDescent="0.25">
      <c r="A206" s="714"/>
      <c r="B206" s="138" t="s">
        <v>309</v>
      </c>
      <c r="C206" s="139" t="s">
        <v>310</v>
      </c>
      <c r="D206" s="139" t="s">
        <v>311</v>
      </c>
      <c r="E206" s="139" t="s">
        <v>312</v>
      </c>
      <c r="F206" s="139" t="s">
        <v>313</v>
      </c>
      <c r="G206" s="139" t="s">
        <v>314</v>
      </c>
      <c r="H206" s="139" t="s">
        <v>315</v>
      </c>
      <c r="I206" s="139" t="s">
        <v>316</v>
      </c>
      <c r="J206" s="139" t="s">
        <v>317</v>
      </c>
      <c r="K206" s="139" t="s">
        <v>318</v>
      </c>
      <c r="L206" s="139" t="s">
        <v>319</v>
      </c>
      <c r="M206" s="139" t="s">
        <v>320</v>
      </c>
      <c r="N206" s="140" t="s">
        <v>321</v>
      </c>
      <c r="O206" s="141">
        <f>IFERROR(VLOOKUP(A205,Tabela8[[No.]:[Institution**]],4,0)*12,0)</f>
        <v>0</v>
      </c>
    </row>
    <row r="207" spans="1:16" x14ac:dyDescent="0.25">
      <c r="A207" s="714"/>
      <c r="B207" s="138">
        <v>3</v>
      </c>
      <c r="C207" s="142">
        <v>0.5</v>
      </c>
      <c r="D207" s="143">
        <f>B205*C207</f>
        <v>0</v>
      </c>
      <c r="E207" s="143">
        <f>D207*C207</f>
        <v>0</v>
      </c>
      <c r="F207" s="143">
        <f>B205-D207-E207</f>
        <v>0</v>
      </c>
      <c r="G207" s="144"/>
      <c r="H207" s="144"/>
      <c r="I207" s="144"/>
      <c r="J207" s="144"/>
      <c r="K207" s="144"/>
      <c r="L207" s="144"/>
      <c r="M207" s="144"/>
      <c r="N207" s="145" t="s">
        <v>322</v>
      </c>
      <c r="O207" s="141">
        <f>+Info!B7</f>
        <v>36</v>
      </c>
    </row>
    <row r="208" spans="1:16" x14ac:dyDescent="0.25">
      <c r="A208" s="714"/>
      <c r="B208" s="138">
        <v>4</v>
      </c>
      <c r="C208" s="142">
        <v>0.375</v>
      </c>
      <c r="D208" s="143">
        <f>B205*$C$4</f>
        <v>0</v>
      </c>
      <c r="E208" s="143">
        <f>(B205-D208)*C208</f>
        <v>0</v>
      </c>
      <c r="F208" s="143">
        <f>(+B205-D208-E208)/2</f>
        <v>0</v>
      </c>
      <c r="G208" s="143">
        <f>+F208</f>
        <v>0</v>
      </c>
      <c r="H208" s="144"/>
      <c r="I208" s="144"/>
      <c r="J208" s="144"/>
      <c r="K208" s="144"/>
      <c r="L208" s="144"/>
      <c r="M208" s="144"/>
      <c r="N208" s="145" t="s">
        <v>323</v>
      </c>
      <c r="O208" s="141" t="str">
        <f>VLOOKUP(A205,'5.Equipments'!$A$3:$E$22,5,0)</f>
        <v/>
      </c>
    </row>
    <row r="209" spans="1:16" x14ac:dyDescent="0.25">
      <c r="A209" s="714"/>
      <c r="B209" s="138">
        <v>5</v>
      </c>
      <c r="C209" s="142">
        <v>0.4</v>
      </c>
      <c r="D209" s="143">
        <f>B205*$C$5</f>
        <v>0</v>
      </c>
      <c r="E209" s="143">
        <f>(B205-D209)*C209</f>
        <v>0</v>
      </c>
      <c r="F209" s="143">
        <f>(B205-D209-E209)*C209</f>
        <v>0</v>
      </c>
      <c r="G209" s="143">
        <f>(+B205-D209-E209-F209)/2</f>
        <v>0</v>
      </c>
      <c r="H209" s="143">
        <f>B205-D209-E209-F209-G209</f>
        <v>0</v>
      </c>
      <c r="I209" s="144"/>
      <c r="J209" s="144"/>
      <c r="K209" s="144"/>
      <c r="L209" s="144"/>
      <c r="M209" s="144"/>
      <c r="N209" t="s">
        <v>324</v>
      </c>
      <c r="O209" s="141" t="str">
        <f>+'5.Equipments'!F20</f>
        <v/>
      </c>
    </row>
    <row r="210" spans="1:16" x14ac:dyDescent="0.25">
      <c r="A210" s="714"/>
      <c r="B210" s="138">
        <v>6</v>
      </c>
      <c r="C210" s="142">
        <v>0.33333333333333331</v>
      </c>
      <c r="D210" s="146">
        <f>B205*$C$6</f>
        <v>0</v>
      </c>
      <c r="E210" s="146">
        <f>(B205-D210)*C210</f>
        <v>0</v>
      </c>
      <c r="F210" s="146">
        <f>(B205-D210-E210)*C210</f>
        <v>0</v>
      </c>
      <c r="G210" s="146">
        <f>(B205-D210-E210-F210)*C210</f>
        <v>0</v>
      </c>
      <c r="H210" s="146">
        <f>(+B205-D210-E210-F210-G210)/2</f>
        <v>0</v>
      </c>
      <c r="I210" s="146">
        <f>B205-D210-E210-F210-G210-H210</f>
        <v>0</v>
      </c>
      <c r="J210" s="144"/>
      <c r="K210" s="144"/>
      <c r="L210" s="144"/>
      <c r="M210" s="144"/>
      <c r="N210" s="145" t="s">
        <v>325</v>
      </c>
      <c r="O210" s="147">
        <f>SUM(D216:M216)</f>
        <v>0</v>
      </c>
    </row>
    <row r="211" spans="1:16" x14ac:dyDescent="0.25">
      <c r="A211" s="714"/>
      <c r="B211" s="138">
        <v>7</v>
      </c>
      <c r="C211" s="142">
        <v>0.3571428571428571</v>
      </c>
      <c r="D211" s="143">
        <f>B205*$C$7</f>
        <v>0</v>
      </c>
      <c r="E211" s="143">
        <f>(B205-D211)*C211</f>
        <v>0</v>
      </c>
      <c r="F211" s="143">
        <f>(B205-D211-E211)*C211</f>
        <v>0</v>
      </c>
      <c r="G211" s="143">
        <f>(B205-D211-E211-F211)*C211</f>
        <v>0</v>
      </c>
      <c r="H211" s="143">
        <f>(B205-D211-E211-F211-G211)*C211</f>
        <v>0</v>
      </c>
      <c r="I211" s="143">
        <f>(+B205-D211-E211-F211-G211-H211)/2</f>
        <v>0</v>
      </c>
      <c r="J211" s="143">
        <f>B205-D211-E211-F211-G211-H211-I211</f>
        <v>0</v>
      </c>
      <c r="K211" s="144"/>
      <c r="L211" s="144"/>
      <c r="M211" s="144"/>
      <c r="N211" s="149" t="s">
        <v>327</v>
      </c>
      <c r="O211" s="150">
        <f>(B205-O210)*1.23</f>
        <v>0</v>
      </c>
      <c r="P211" s="148" t="s">
        <v>328</v>
      </c>
    </row>
    <row r="212" spans="1:16" x14ac:dyDescent="0.25">
      <c r="A212" s="714"/>
      <c r="B212" s="138">
        <v>8</v>
      </c>
      <c r="C212" s="142">
        <v>0.3125</v>
      </c>
      <c r="D212" s="143">
        <f>B205*$C$8</f>
        <v>0</v>
      </c>
      <c r="E212" s="143">
        <f>(B205-D212)*C212</f>
        <v>0</v>
      </c>
      <c r="F212" s="143">
        <f>(B205-D212-E212)*C212</f>
        <v>0</v>
      </c>
      <c r="G212" s="143">
        <f>(B205-D212-E212-F212)*C212</f>
        <v>0</v>
      </c>
      <c r="H212" s="143">
        <f>(B205-D212-E212-F212-G212)*C212</f>
        <v>0</v>
      </c>
      <c r="I212" s="143">
        <f>+(B205-D212-E212-F212-G212-H212)/3</f>
        <v>0</v>
      </c>
      <c r="J212" s="143">
        <f>+I212</f>
        <v>0</v>
      </c>
      <c r="K212" s="143">
        <f>+J212</f>
        <v>0</v>
      </c>
      <c r="L212" s="144"/>
      <c r="M212" s="144"/>
      <c r="O212" s="141"/>
    </row>
    <row r="213" spans="1:16" x14ac:dyDescent="0.25">
      <c r="A213" s="714"/>
      <c r="B213" s="151">
        <v>10</v>
      </c>
      <c r="C213" s="152">
        <v>0.25</v>
      </c>
      <c r="D213" s="153">
        <f>B205*$C$9</f>
        <v>0</v>
      </c>
      <c r="E213" s="153">
        <f>(B205-D213)*C213</f>
        <v>0</v>
      </c>
      <c r="F213" s="153">
        <f>(B205-D213-E213)*C213</f>
        <v>0</v>
      </c>
      <c r="G213" s="153">
        <f>(B205-D213-E213-F213)*C213</f>
        <v>0</v>
      </c>
      <c r="H213" s="153">
        <f>(B205-D213-E213-F213-G213)*C213</f>
        <v>0</v>
      </c>
      <c r="I213" s="153">
        <f>+(B205-D213-E213-F213-G213-H213)/5</f>
        <v>0</v>
      </c>
      <c r="J213" s="153">
        <f>+I213</f>
        <v>0</v>
      </c>
      <c r="K213" s="153">
        <f>+J213</f>
        <v>0</v>
      </c>
      <c r="L213" s="153">
        <f>+K213</f>
        <v>0</v>
      </c>
      <c r="M213" s="154">
        <f>+L213</f>
        <v>0</v>
      </c>
      <c r="O213" s="141"/>
    </row>
    <row r="214" spans="1:16" x14ac:dyDescent="0.25">
      <c r="A214" s="714"/>
      <c r="B214" s="716" t="s">
        <v>329</v>
      </c>
      <c r="C214" s="717"/>
      <c r="D214" s="155">
        <f>IF(O205=0,0,IF(O205=1,(D207+E207+F207),VLOOKUP($O205,$B207:$M213,D$1,0)))</f>
        <v>0</v>
      </c>
      <c r="E214" s="155">
        <f>IF(O205=0,0,IF(O205=1,0,VLOOKUP($O205,$B207:$M213,E$1,0)))</f>
        <v>0</v>
      </c>
      <c r="F214" s="155">
        <f>IF(O205=0,0,IF(O205=1,0,VLOOKUP($O205,$B207:$M213,F$1,0)))</f>
        <v>0</v>
      </c>
      <c r="G214" s="155">
        <f>IF(O205=0,0,IF(O205=1,0,VLOOKUP($O205,$B207:$M213,G$1,0)))</f>
        <v>0</v>
      </c>
      <c r="H214" s="155">
        <f>IF(O205=0,0,IF(O205=1,0,VLOOKUP($O205,$B207:$M213,H$1,0)))</f>
        <v>0</v>
      </c>
      <c r="I214" s="155">
        <f>IF(O205=0,0,IF(O205=1,0,VLOOKUP($O205,$B207:$M213,I$1,0)))</f>
        <v>0</v>
      </c>
      <c r="J214" s="155">
        <f>IF(O205=0,0,IF(O205=1,0,VLOOKUP($O205,$B207:$M213,J$1,0)))</f>
        <v>0</v>
      </c>
      <c r="K214" s="155">
        <f>IF(O205=0,0,IF(O205=1,0,VLOOKUP($O205,$B207:$M213,K$1,0)))</f>
        <v>0</v>
      </c>
      <c r="L214" s="155">
        <f>IF(O205=0,0,IF(O205=1,0,VLOOKUP($O205,$B207:$M213,L$1,0)))</f>
        <v>0</v>
      </c>
      <c r="M214" s="155">
        <f>IF(O205=0,0,IF(O205=1,0,VLOOKUP($O205,$B207:$M213,M$1,0)))</f>
        <v>0</v>
      </c>
      <c r="O214" s="141"/>
    </row>
    <row r="215" spans="1:16" x14ac:dyDescent="0.25">
      <c r="A215" s="714"/>
      <c r="B215" s="718" t="s">
        <v>330</v>
      </c>
      <c r="C215" s="719"/>
      <c r="D215" s="156">
        <f>IF(O205=0,0,IF(O209&gt;12,12,O209))</f>
        <v>0</v>
      </c>
      <c r="E215" s="156">
        <f>IF(O205=0,0,IF((O209-D215)&gt;12,12,(O209-D215)))</f>
        <v>0</v>
      </c>
      <c r="F215" s="156">
        <f>IF(O205=0,0,IF((O209-E215-D215)&gt;12,12,(O209-D215-E215)))</f>
        <v>0</v>
      </c>
      <c r="G215" s="156">
        <f>IF(O205=0,0,IF((O209-F215-E215-D215)&gt;12,12,(O209-E215-F215-D215)))</f>
        <v>0</v>
      </c>
      <c r="H215" s="156">
        <f>IF(O205=0,0,IF((O209-G215-F215-E215-D215)&gt;12,12,(O209-F215-G215-E215-D215)))</f>
        <v>0</v>
      </c>
      <c r="I215" s="156">
        <f>IF(O205=0,0,IF((O209-H215-G215-F215-E215-D215)&gt;12,12,(O209-G215-H215-F215-E215-D215)))</f>
        <v>0</v>
      </c>
      <c r="J215" s="156">
        <f>IF(O205=0,0,IF((O209-I215-H215-G215-F215-E215-D215)&gt;12,12,(O209-H215-I215-G215-F215-E215-D215)))</f>
        <v>0</v>
      </c>
      <c r="K215" s="156">
        <f>IF(O205=0,0,IF((O209-J215-I215-H215-G215-F215-E215-D215)&gt;12,12,(O209-I215-J215-H215-G215-F215-E215-D215)))</f>
        <v>0</v>
      </c>
      <c r="L215" s="156">
        <f>IF(O205=0,0,IF((O209-J215-I215-H215-G215-F215-E215-D215)&gt;12,12,(O209-I215-J215-H215-G215-F215-E215-D215-K215)))</f>
        <v>0</v>
      </c>
      <c r="M215" s="156">
        <f>IF(O205=0,0,IF((O209-J215-I215-H215-G215-F215-E215-D215)&gt;12,12,(O209-I215-J215-H215-G215-F215-E215-D215-K215-L215)))</f>
        <v>0</v>
      </c>
      <c r="O215" s="141"/>
    </row>
    <row r="216" spans="1:16" ht="15.75" thickBot="1" x14ac:dyDescent="0.3">
      <c r="A216" s="715"/>
      <c r="B216" s="720" t="s">
        <v>331</v>
      </c>
      <c r="C216" s="721"/>
      <c r="D216" s="157">
        <f>+D214/12*D215</f>
        <v>0</v>
      </c>
      <c r="E216" s="157">
        <f t="shared" ref="E216:M216" si="17">+E214/12*E215</f>
        <v>0</v>
      </c>
      <c r="F216" s="157">
        <f t="shared" si="17"/>
        <v>0</v>
      </c>
      <c r="G216" s="157">
        <f t="shared" si="17"/>
        <v>0</v>
      </c>
      <c r="H216" s="157">
        <f t="shared" si="17"/>
        <v>0</v>
      </c>
      <c r="I216" s="157">
        <f t="shared" si="17"/>
        <v>0</v>
      </c>
      <c r="J216" s="157">
        <f t="shared" si="17"/>
        <v>0</v>
      </c>
      <c r="K216" s="157">
        <f t="shared" si="17"/>
        <v>0</v>
      </c>
      <c r="L216" s="157">
        <f t="shared" si="17"/>
        <v>0</v>
      </c>
      <c r="M216" s="157">
        <f t="shared" si="17"/>
        <v>0</v>
      </c>
      <c r="N216" s="158"/>
      <c r="O216" s="159"/>
    </row>
    <row r="217" spans="1:16" x14ac:dyDescent="0.25">
      <c r="A217" s="713">
        <f>+'5.Equipments'!A21</f>
        <v>19</v>
      </c>
      <c r="B217" s="133">
        <f>IF('5.Equipments'!E21=0,0,'5.Equipments'!C21)</f>
        <v>0</v>
      </c>
      <c r="C217" s="134"/>
      <c r="D217" s="135">
        <v>3</v>
      </c>
      <c r="E217" s="135">
        <v>4</v>
      </c>
      <c r="F217" s="135">
        <v>5</v>
      </c>
      <c r="G217" s="135">
        <v>6</v>
      </c>
      <c r="H217" s="135">
        <v>7</v>
      </c>
      <c r="I217" s="135">
        <v>8</v>
      </c>
      <c r="J217" s="135">
        <v>9</v>
      </c>
      <c r="K217" s="135">
        <v>10</v>
      </c>
      <c r="L217" s="135">
        <v>11</v>
      </c>
      <c r="M217" s="135">
        <v>12</v>
      </c>
      <c r="N217" s="136" t="s">
        <v>306</v>
      </c>
      <c r="O217" s="137">
        <f>+O218/12</f>
        <v>0</v>
      </c>
    </row>
    <row r="218" spans="1:16" x14ac:dyDescent="0.25">
      <c r="A218" s="714"/>
      <c r="B218" s="138" t="s">
        <v>309</v>
      </c>
      <c r="C218" s="139" t="s">
        <v>310</v>
      </c>
      <c r="D218" s="139" t="s">
        <v>311</v>
      </c>
      <c r="E218" s="139" t="s">
        <v>312</v>
      </c>
      <c r="F218" s="139" t="s">
        <v>313</v>
      </c>
      <c r="G218" s="139" t="s">
        <v>314</v>
      </c>
      <c r="H218" s="139" t="s">
        <v>315</v>
      </c>
      <c r="I218" s="139" t="s">
        <v>316</v>
      </c>
      <c r="J218" s="139" t="s">
        <v>317</v>
      </c>
      <c r="K218" s="139" t="s">
        <v>318</v>
      </c>
      <c r="L218" s="139" t="s">
        <v>319</v>
      </c>
      <c r="M218" s="139" t="s">
        <v>320</v>
      </c>
      <c r="N218" s="140" t="s">
        <v>321</v>
      </c>
      <c r="O218" s="141">
        <f>IFERROR(VLOOKUP(A217,Tabela8[[No.]:[Institution**]],4,0)*12,0)</f>
        <v>0</v>
      </c>
    </row>
    <row r="219" spans="1:16" x14ac:dyDescent="0.25">
      <c r="A219" s="714"/>
      <c r="B219" s="138">
        <v>3</v>
      </c>
      <c r="C219" s="142">
        <v>0.5</v>
      </c>
      <c r="D219" s="143">
        <f>B217*C219</f>
        <v>0</v>
      </c>
      <c r="E219" s="143">
        <f>D219*C219</f>
        <v>0</v>
      </c>
      <c r="F219" s="143">
        <f>B217-D219-E219</f>
        <v>0</v>
      </c>
      <c r="G219" s="144"/>
      <c r="H219" s="144"/>
      <c r="I219" s="144"/>
      <c r="J219" s="144"/>
      <c r="K219" s="144"/>
      <c r="L219" s="144"/>
      <c r="M219" s="144"/>
      <c r="N219" s="145" t="s">
        <v>322</v>
      </c>
      <c r="O219" s="141">
        <f>+Info!B7</f>
        <v>36</v>
      </c>
    </row>
    <row r="220" spans="1:16" x14ac:dyDescent="0.25">
      <c r="A220" s="714"/>
      <c r="B220" s="138">
        <v>4</v>
      </c>
      <c r="C220" s="142">
        <v>0.375</v>
      </c>
      <c r="D220" s="143">
        <f>B217*$C$4</f>
        <v>0</v>
      </c>
      <c r="E220" s="143">
        <f>(B217-D220)*C220</f>
        <v>0</v>
      </c>
      <c r="F220" s="143">
        <f>(+B217-D220-E220)/2</f>
        <v>0</v>
      </c>
      <c r="G220" s="143">
        <f>+F220</f>
        <v>0</v>
      </c>
      <c r="H220" s="144"/>
      <c r="I220" s="144"/>
      <c r="J220" s="144"/>
      <c r="K220" s="144"/>
      <c r="L220" s="144"/>
      <c r="M220" s="144"/>
      <c r="N220" s="145" t="s">
        <v>323</v>
      </c>
      <c r="O220" s="141" t="str">
        <f>VLOOKUP(A217,'5.Equipments'!$A$3:$E$22,5,0)</f>
        <v/>
      </c>
    </row>
    <row r="221" spans="1:16" x14ac:dyDescent="0.25">
      <c r="A221" s="714"/>
      <c r="B221" s="138">
        <v>5</v>
      </c>
      <c r="C221" s="142">
        <v>0.4</v>
      </c>
      <c r="D221" s="143">
        <f>B217*$C$5</f>
        <v>0</v>
      </c>
      <c r="E221" s="143">
        <f>(B217-D221)*C221</f>
        <v>0</v>
      </c>
      <c r="F221" s="143">
        <f>(B217-D221-E221)*C221</f>
        <v>0</v>
      </c>
      <c r="G221" s="143">
        <f>(+B217-D221-E221-F221)/2</f>
        <v>0</v>
      </c>
      <c r="H221" s="143">
        <f>B217-D221-E221-F221-G221</f>
        <v>0</v>
      </c>
      <c r="I221" s="144"/>
      <c r="J221" s="144"/>
      <c r="K221" s="144"/>
      <c r="L221" s="144"/>
      <c r="M221" s="144"/>
      <c r="N221" t="s">
        <v>324</v>
      </c>
      <c r="O221" s="141" t="str">
        <f>+'5.Equipments'!F21</f>
        <v/>
      </c>
    </row>
    <row r="222" spans="1:16" x14ac:dyDescent="0.25">
      <c r="A222" s="714"/>
      <c r="B222" s="138">
        <v>6</v>
      </c>
      <c r="C222" s="142">
        <v>0.33333333333333331</v>
      </c>
      <c r="D222" s="146">
        <f>B217*$C$6</f>
        <v>0</v>
      </c>
      <c r="E222" s="146">
        <f>(B217-D222)*C222</f>
        <v>0</v>
      </c>
      <c r="F222" s="146">
        <f>(B217-D222-E222)*C222</f>
        <v>0</v>
      </c>
      <c r="G222" s="146">
        <f>(B217-D222-E222-F222)*C222</f>
        <v>0</v>
      </c>
      <c r="H222" s="146">
        <f>(+B217-D222-E222-F222-G222)/2</f>
        <v>0</v>
      </c>
      <c r="I222" s="146">
        <f>B217-D222-E222-F222-G222-H222</f>
        <v>0</v>
      </c>
      <c r="J222" s="144"/>
      <c r="K222" s="144"/>
      <c r="L222" s="144"/>
      <c r="M222" s="144"/>
      <c r="N222" s="145" t="s">
        <v>325</v>
      </c>
      <c r="O222" s="147">
        <f>SUM(D228:M228)</f>
        <v>0</v>
      </c>
    </row>
    <row r="223" spans="1:16" x14ac:dyDescent="0.25">
      <c r="A223" s="714"/>
      <c r="B223" s="138">
        <v>7</v>
      </c>
      <c r="C223" s="142">
        <v>0.3571428571428571</v>
      </c>
      <c r="D223" s="143">
        <f>B217*$C$7</f>
        <v>0</v>
      </c>
      <c r="E223" s="143">
        <f>(B217-D223)*C223</f>
        <v>0</v>
      </c>
      <c r="F223" s="143">
        <f>(B217-D223-E223)*C223</f>
        <v>0</v>
      </c>
      <c r="G223" s="143">
        <f>(B217-D223-E223-F223)*C223</f>
        <v>0</v>
      </c>
      <c r="H223" s="143">
        <f>(B217-D223-E223-F223-G223)*C223</f>
        <v>0</v>
      </c>
      <c r="I223" s="143">
        <f>(+B217-D223-E223-F223-G223-H223)/2</f>
        <v>0</v>
      </c>
      <c r="J223" s="143">
        <f>B217-D223-E223-F223-G223-H223-I223</f>
        <v>0</v>
      </c>
      <c r="K223" s="144"/>
      <c r="L223" s="144"/>
      <c r="M223" s="144"/>
      <c r="N223" s="149" t="s">
        <v>327</v>
      </c>
      <c r="O223" s="150">
        <f>(B217-O222)*1.23</f>
        <v>0</v>
      </c>
      <c r="P223" s="148" t="s">
        <v>328</v>
      </c>
    </row>
    <row r="224" spans="1:16" x14ac:dyDescent="0.25">
      <c r="A224" s="714"/>
      <c r="B224" s="138">
        <v>8</v>
      </c>
      <c r="C224" s="142">
        <v>0.3125</v>
      </c>
      <c r="D224" s="143">
        <f>B217*$C$8</f>
        <v>0</v>
      </c>
      <c r="E224" s="143">
        <f>(B217-D224)*C224</f>
        <v>0</v>
      </c>
      <c r="F224" s="143">
        <f>(B217-D224-E224)*C224</f>
        <v>0</v>
      </c>
      <c r="G224" s="143">
        <f>(B217-D224-E224-F224)*C224</f>
        <v>0</v>
      </c>
      <c r="H224" s="143">
        <f>(B217-D224-E224-F224-G224)*C224</f>
        <v>0</v>
      </c>
      <c r="I224" s="143">
        <f>+(B217-D224-E224-F224-G224-H224)/3</f>
        <v>0</v>
      </c>
      <c r="J224" s="143">
        <f>+I224</f>
        <v>0</v>
      </c>
      <c r="K224" s="143">
        <f>+J224</f>
        <v>0</v>
      </c>
      <c r="L224" s="144"/>
      <c r="M224" s="144"/>
      <c r="O224" s="141"/>
    </row>
    <row r="225" spans="1:16" x14ac:dyDescent="0.25">
      <c r="A225" s="714"/>
      <c r="B225" s="151">
        <v>10</v>
      </c>
      <c r="C225" s="152">
        <v>0.25</v>
      </c>
      <c r="D225" s="153">
        <f>B217*$C$9</f>
        <v>0</v>
      </c>
      <c r="E225" s="153">
        <f>(B217-D225)*C225</f>
        <v>0</v>
      </c>
      <c r="F225" s="153">
        <f>(B217-D225-E225)*C225</f>
        <v>0</v>
      </c>
      <c r="G225" s="153">
        <f>(B217-D225-E225-F225)*C225</f>
        <v>0</v>
      </c>
      <c r="H225" s="153">
        <f>(B217-D225-E225-F225-G225)*C225</f>
        <v>0</v>
      </c>
      <c r="I225" s="153">
        <f>+(B217-D225-E225-F225-G225-H225)/5</f>
        <v>0</v>
      </c>
      <c r="J225" s="153">
        <f>+I225</f>
        <v>0</v>
      </c>
      <c r="K225" s="153">
        <f>+J225</f>
        <v>0</v>
      </c>
      <c r="L225" s="153">
        <f>+K225</f>
        <v>0</v>
      </c>
      <c r="M225" s="154">
        <f>+L225</f>
        <v>0</v>
      </c>
      <c r="O225" s="141"/>
    </row>
    <row r="226" spans="1:16" x14ac:dyDescent="0.25">
      <c r="A226" s="714"/>
      <c r="B226" s="716" t="s">
        <v>329</v>
      </c>
      <c r="C226" s="717"/>
      <c r="D226" s="155">
        <f>IF(O217=0,0,IF(O217=1,(D219+E219+F219),VLOOKUP($O217,$B219:$M225,D$1,0)))</f>
        <v>0</v>
      </c>
      <c r="E226" s="155">
        <f>IF(O217=0,0,IF(O217=1,0,VLOOKUP($O217,$B219:$M225,E$1,0)))</f>
        <v>0</v>
      </c>
      <c r="F226" s="155">
        <f>IF(O217=0,0,IF(O217=1,0,VLOOKUP($O217,$B219:$M225,F$1,0)))</f>
        <v>0</v>
      </c>
      <c r="G226" s="155">
        <f>IF(O217=0,0,IF(O217=1,0,VLOOKUP($O217,$B219:$M225,G$1,0)))</f>
        <v>0</v>
      </c>
      <c r="H226" s="155">
        <f>IF(O217=0,0,IF(O217=1,0,VLOOKUP($O217,$B219:$M225,H$1,0)))</f>
        <v>0</v>
      </c>
      <c r="I226" s="155">
        <f>IF(O217=0,0,IF(O217=1,0,VLOOKUP($O217,$B219:$M225,I$1,0)))</f>
        <v>0</v>
      </c>
      <c r="J226" s="155">
        <f>IF(O217=0,0,IF(O217=1,0,VLOOKUP($O217,$B219:$M225,J$1,0)))</f>
        <v>0</v>
      </c>
      <c r="K226" s="155">
        <f>IF(O217=0,0,IF(O217=1,0,VLOOKUP($O217,$B219:$M225,K$1,0)))</f>
        <v>0</v>
      </c>
      <c r="L226" s="155">
        <f>IF(O217=0,0,IF(O217=1,0,VLOOKUP($O217,$B219:$M225,L$1,0)))</f>
        <v>0</v>
      </c>
      <c r="M226" s="155">
        <f>IF(O217=0,0,IF(O217=1,0,VLOOKUP($O217,$B219:$M225,M$1,0)))</f>
        <v>0</v>
      </c>
      <c r="O226" s="141"/>
    </row>
    <row r="227" spans="1:16" x14ac:dyDescent="0.25">
      <c r="A227" s="714"/>
      <c r="B227" s="718" t="s">
        <v>330</v>
      </c>
      <c r="C227" s="719"/>
      <c r="D227" s="156">
        <f>IF(O217=0,0,IF(O221&gt;12,12,O221))</f>
        <v>0</v>
      </c>
      <c r="E227" s="156">
        <f>IF(O217=0,0,IF((O221-D227)&gt;12,12,(O221-D227)))</f>
        <v>0</v>
      </c>
      <c r="F227" s="156">
        <f>IF(O217=0,0,IF((O221-E227-D227)&gt;12,12,(O221-D227-E227)))</f>
        <v>0</v>
      </c>
      <c r="G227" s="156">
        <f>IF(O217=0,0,IF((O221-F227-E227-D227)&gt;12,12,(O221-E227-F227-D227)))</f>
        <v>0</v>
      </c>
      <c r="H227" s="156">
        <f>IF(O217=0,0,IF((O221-G227-F227-E227-D227)&gt;12,12,(O221-F227-G227-E227-D227)))</f>
        <v>0</v>
      </c>
      <c r="I227" s="156">
        <f>IF(O217=0,0,IF((O221-H227-G227-F227-E227-D227)&gt;12,12,(O221-G227-H227-F227-E227-D227)))</f>
        <v>0</v>
      </c>
      <c r="J227" s="156">
        <f>IF(O217=0,0,IF((O221-I227-H227-G227-F227-E227-D227)&gt;12,12,(O221-H227-I227-G227-F227-E227-D227)))</f>
        <v>0</v>
      </c>
      <c r="K227" s="156">
        <f>IF(O217=0,0,IF((O221-J227-I227-H227-G227-F227-E227-D227)&gt;12,12,(O221-I227-J227-H227-G227-F227-E227-D227)))</f>
        <v>0</v>
      </c>
      <c r="L227" s="156">
        <f>IF(O217=0,0,IF((O221-J227-I227-H227-G227-F227-E227-D227)&gt;12,12,(O221-I227-J227-H227-G227-F227-E227-D227-K227)))</f>
        <v>0</v>
      </c>
      <c r="M227" s="156">
        <f>IF(O217=0,0,IF((O221-J227-I227-H227-G227-F227-E227-D227)&gt;12,12,(O221-I227-J227-H227-G227-F227-E227-D227-K227-L227)))</f>
        <v>0</v>
      </c>
      <c r="O227" s="141"/>
    </row>
    <row r="228" spans="1:16" ht="15.75" thickBot="1" x14ac:dyDescent="0.3">
      <c r="A228" s="715"/>
      <c r="B228" s="720" t="s">
        <v>331</v>
      </c>
      <c r="C228" s="721"/>
      <c r="D228" s="157">
        <f>+D226/12*D227</f>
        <v>0</v>
      </c>
      <c r="E228" s="157">
        <f t="shared" ref="E228:M228" si="18">+E226/12*E227</f>
        <v>0</v>
      </c>
      <c r="F228" s="157">
        <f t="shared" si="18"/>
        <v>0</v>
      </c>
      <c r="G228" s="157">
        <f t="shared" si="18"/>
        <v>0</v>
      </c>
      <c r="H228" s="157">
        <f t="shared" si="18"/>
        <v>0</v>
      </c>
      <c r="I228" s="157">
        <f t="shared" si="18"/>
        <v>0</v>
      </c>
      <c r="J228" s="157">
        <f t="shared" si="18"/>
        <v>0</v>
      </c>
      <c r="K228" s="157">
        <f t="shared" si="18"/>
        <v>0</v>
      </c>
      <c r="L228" s="157">
        <f t="shared" si="18"/>
        <v>0</v>
      </c>
      <c r="M228" s="157">
        <f t="shared" si="18"/>
        <v>0</v>
      </c>
      <c r="N228" s="158"/>
      <c r="O228" s="159"/>
    </row>
    <row r="229" spans="1:16" x14ac:dyDescent="0.25">
      <c r="A229" s="722">
        <f>+'5.Equipments'!A22</f>
        <v>20</v>
      </c>
      <c r="B229" s="133">
        <f>IF('5.Equipments'!E22=0,0,'5.Equipments'!C22)</f>
        <v>0</v>
      </c>
      <c r="C229" s="134"/>
      <c r="D229" s="135">
        <v>3</v>
      </c>
      <c r="E229" s="135">
        <v>4</v>
      </c>
      <c r="F229" s="135">
        <v>5</v>
      </c>
      <c r="G229" s="135">
        <v>6</v>
      </c>
      <c r="H229" s="135">
        <v>7</v>
      </c>
      <c r="I229" s="135">
        <v>8</v>
      </c>
      <c r="J229" s="135">
        <v>9</v>
      </c>
      <c r="K229" s="135">
        <v>10</v>
      </c>
      <c r="L229" s="135">
        <v>11</v>
      </c>
      <c r="M229" s="135">
        <v>12</v>
      </c>
      <c r="N229" s="136" t="s">
        <v>306</v>
      </c>
      <c r="O229" s="137">
        <f>+O230/12</f>
        <v>0</v>
      </c>
    </row>
    <row r="230" spans="1:16" x14ac:dyDescent="0.25">
      <c r="A230" s="723"/>
      <c r="B230" s="138" t="s">
        <v>309</v>
      </c>
      <c r="C230" s="139" t="s">
        <v>310</v>
      </c>
      <c r="D230" s="139" t="s">
        <v>311</v>
      </c>
      <c r="E230" s="139" t="s">
        <v>312</v>
      </c>
      <c r="F230" s="139" t="s">
        <v>313</v>
      </c>
      <c r="G230" s="139" t="s">
        <v>314</v>
      </c>
      <c r="H230" s="139" t="s">
        <v>315</v>
      </c>
      <c r="I230" s="139" t="s">
        <v>316</v>
      </c>
      <c r="J230" s="139" t="s">
        <v>317</v>
      </c>
      <c r="K230" s="139" t="s">
        <v>318</v>
      </c>
      <c r="L230" s="139" t="s">
        <v>319</v>
      </c>
      <c r="M230" s="139" t="s">
        <v>320</v>
      </c>
      <c r="N230" s="140" t="s">
        <v>321</v>
      </c>
      <c r="O230" s="141">
        <f>IFERROR(VLOOKUP(A229,Tabela8[[No.]:[Institution**]],4,0)*12,0)</f>
        <v>0</v>
      </c>
    </row>
    <row r="231" spans="1:16" x14ac:dyDescent="0.25">
      <c r="A231" s="723"/>
      <c r="B231" s="138">
        <v>3</v>
      </c>
      <c r="C231" s="142">
        <v>0.5</v>
      </c>
      <c r="D231" s="143">
        <f>B229*C231</f>
        <v>0</v>
      </c>
      <c r="E231" s="143">
        <f>D231*C231</f>
        <v>0</v>
      </c>
      <c r="F231" s="143">
        <f>B229-D231-E231</f>
        <v>0</v>
      </c>
      <c r="G231" s="144"/>
      <c r="H231" s="144"/>
      <c r="I231" s="144"/>
      <c r="J231" s="144"/>
      <c r="K231" s="144"/>
      <c r="L231" s="144"/>
      <c r="M231" s="144"/>
      <c r="N231" s="145" t="s">
        <v>322</v>
      </c>
      <c r="O231" s="141">
        <f>+Info!B7</f>
        <v>36</v>
      </c>
    </row>
    <row r="232" spans="1:16" x14ac:dyDescent="0.25">
      <c r="A232" s="723"/>
      <c r="B232" s="138">
        <v>4</v>
      </c>
      <c r="C232" s="142">
        <v>0.375</v>
      </c>
      <c r="D232" s="143">
        <f>B229*$C$4</f>
        <v>0</v>
      </c>
      <c r="E232" s="143">
        <f>(B229-D232)*C232</f>
        <v>0</v>
      </c>
      <c r="F232" s="143">
        <f>(+B229-D232-E232)/2</f>
        <v>0</v>
      </c>
      <c r="G232" s="143">
        <f>+F232</f>
        <v>0</v>
      </c>
      <c r="H232" s="144"/>
      <c r="I232" s="144"/>
      <c r="J232" s="144"/>
      <c r="K232" s="144"/>
      <c r="L232" s="144"/>
      <c r="M232" s="144"/>
      <c r="N232" s="145" t="s">
        <v>323</v>
      </c>
      <c r="O232" s="141" t="str">
        <f>VLOOKUP(A229,'5.Equipments'!$A$3:$E$22,5,0)</f>
        <v/>
      </c>
    </row>
    <row r="233" spans="1:16" x14ac:dyDescent="0.25">
      <c r="A233" s="723"/>
      <c r="B233" s="138">
        <v>5</v>
      </c>
      <c r="C233" s="142">
        <v>0.4</v>
      </c>
      <c r="D233" s="143">
        <f>B229*$C$5</f>
        <v>0</v>
      </c>
      <c r="E233" s="143">
        <f>(B229-D233)*C233</f>
        <v>0</v>
      </c>
      <c r="F233" s="143">
        <f>(B229-D233-E233)*C233</f>
        <v>0</v>
      </c>
      <c r="G233" s="143">
        <f>(+B229-D233-E233-F233)/2</f>
        <v>0</v>
      </c>
      <c r="H233" s="143">
        <f>B229-D233-E233-F233-G233</f>
        <v>0</v>
      </c>
      <c r="I233" s="144"/>
      <c r="J233" s="144"/>
      <c r="K233" s="144"/>
      <c r="L233" s="144"/>
      <c r="M233" s="144"/>
      <c r="N233" t="s">
        <v>324</v>
      </c>
      <c r="O233" s="141" t="str">
        <f>+'5.Equipments'!F22</f>
        <v/>
      </c>
    </row>
    <row r="234" spans="1:16" x14ac:dyDescent="0.25">
      <c r="A234" s="723"/>
      <c r="B234" s="138">
        <v>6</v>
      </c>
      <c r="C234" s="142">
        <v>0.33333333333333331</v>
      </c>
      <c r="D234" s="146">
        <f>B229*$C$6</f>
        <v>0</v>
      </c>
      <c r="E234" s="146">
        <f>(B229-D234)*C234</f>
        <v>0</v>
      </c>
      <c r="F234" s="146">
        <f>(B229-D234-E234)*C234</f>
        <v>0</v>
      </c>
      <c r="G234" s="146">
        <f>(B229-D234-E234-F234)*C234</f>
        <v>0</v>
      </c>
      <c r="H234" s="146">
        <f>(+B229-D234-E234-F234-G234)/2</f>
        <v>0</v>
      </c>
      <c r="I234" s="146">
        <f>B229-D234-E234-F234-G234-H234</f>
        <v>0</v>
      </c>
      <c r="J234" s="144"/>
      <c r="K234" s="144"/>
      <c r="L234" s="144"/>
      <c r="M234" s="144"/>
      <c r="N234" s="145" t="s">
        <v>325</v>
      </c>
      <c r="O234" s="147">
        <f>SUM(D240:M240)</f>
        <v>0</v>
      </c>
    </row>
    <row r="235" spans="1:16" x14ac:dyDescent="0.25">
      <c r="A235" s="723"/>
      <c r="B235" s="138">
        <v>7</v>
      </c>
      <c r="C235" s="142">
        <v>0.3571428571428571</v>
      </c>
      <c r="D235" s="143">
        <f>B229*$C$7</f>
        <v>0</v>
      </c>
      <c r="E235" s="143">
        <f>(B229-D235)*C235</f>
        <v>0</v>
      </c>
      <c r="F235" s="143">
        <f>(B229-D235-E235)*C235</f>
        <v>0</v>
      </c>
      <c r="G235" s="143">
        <f>(B229-D235-E235-F235)*C235</f>
        <v>0</v>
      </c>
      <c r="H235" s="143">
        <f>(B229-D235-E235-F235-G235)*C235</f>
        <v>0</v>
      </c>
      <c r="I235" s="143">
        <f>(+B229-D235-E235-F235-G235-H235)/2</f>
        <v>0</v>
      </c>
      <c r="J235" s="143">
        <f>B229-D235-E235-F235-G235-H235-I235</f>
        <v>0</v>
      </c>
      <c r="K235" s="144"/>
      <c r="L235" s="144"/>
      <c r="M235" s="144"/>
      <c r="N235" s="149" t="s">
        <v>327</v>
      </c>
      <c r="O235" s="150">
        <f>(B229-O234)*1.23</f>
        <v>0</v>
      </c>
      <c r="P235" s="148" t="s">
        <v>328</v>
      </c>
    </row>
    <row r="236" spans="1:16" x14ac:dyDescent="0.25">
      <c r="A236" s="723"/>
      <c r="B236" s="138">
        <v>8</v>
      </c>
      <c r="C236" s="142">
        <v>0.3125</v>
      </c>
      <c r="D236" s="143">
        <f>B229*$C$8</f>
        <v>0</v>
      </c>
      <c r="E236" s="143">
        <f>(B229-D236)*C236</f>
        <v>0</v>
      </c>
      <c r="F236" s="143">
        <f>(B229-D236-E236)*C236</f>
        <v>0</v>
      </c>
      <c r="G236" s="143">
        <f>(B229-D236-E236-F236)*C236</f>
        <v>0</v>
      </c>
      <c r="H236" s="143">
        <f>(B229-D236-E236-F236-G236)*C236</f>
        <v>0</v>
      </c>
      <c r="I236" s="143">
        <f>+(B229-D236-E236-F236-G236-H236)/3</f>
        <v>0</v>
      </c>
      <c r="J236" s="143">
        <f>+I236</f>
        <v>0</v>
      </c>
      <c r="K236" s="143">
        <f>+J236</f>
        <v>0</v>
      </c>
      <c r="L236" s="144"/>
      <c r="M236" s="144"/>
      <c r="O236" s="141"/>
    </row>
    <row r="237" spans="1:16" x14ac:dyDescent="0.25">
      <c r="A237" s="723"/>
      <c r="B237" s="151">
        <v>10</v>
      </c>
      <c r="C237" s="152">
        <v>0.25</v>
      </c>
      <c r="D237" s="153">
        <f>B229*$C$9</f>
        <v>0</v>
      </c>
      <c r="E237" s="153">
        <f>(B229-D237)*C237</f>
        <v>0</v>
      </c>
      <c r="F237" s="153">
        <f>(B229-D237-E237)*C237</f>
        <v>0</v>
      </c>
      <c r="G237" s="153">
        <f>(B229-D237-E237-F237)*C237</f>
        <v>0</v>
      </c>
      <c r="H237" s="153">
        <f>(B229-D237-E237-F237-G237)*C237</f>
        <v>0</v>
      </c>
      <c r="I237" s="153">
        <f>+(B229-D237-E237-F237-G237-H237)/5</f>
        <v>0</v>
      </c>
      <c r="J237" s="153">
        <f>+I237</f>
        <v>0</v>
      </c>
      <c r="K237" s="153">
        <f>+J237</f>
        <v>0</v>
      </c>
      <c r="L237" s="153">
        <f>+K237</f>
        <v>0</v>
      </c>
      <c r="M237" s="154">
        <f>+L237</f>
        <v>0</v>
      </c>
      <c r="O237" s="141"/>
    </row>
    <row r="238" spans="1:16" x14ac:dyDescent="0.25">
      <c r="A238" s="723"/>
      <c r="B238" s="725" t="s">
        <v>329</v>
      </c>
      <c r="C238" s="725"/>
      <c r="D238" s="155">
        <f>IF(O229=0,0,IF(O229=1,(D231+E231+F231),VLOOKUP($O229,$B231:$M237,D$1,0)))</f>
        <v>0</v>
      </c>
      <c r="E238" s="155">
        <f>IF(O229=0,0,IF(O229=1,0,VLOOKUP($O229,$B231:$M237,E$1,0)))</f>
        <v>0</v>
      </c>
      <c r="F238" s="155">
        <f>IF(O229=0,0,IF(O229=1,0,VLOOKUP($O229,$B231:$M237,F$1,0)))</f>
        <v>0</v>
      </c>
      <c r="G238" s="155">
        <f>IF(O229=0,0,IF(O229=1,0,VLOOKUP($O229,$B231:$M237,G$1,0)))</f>
        <v>0</v>
      </c>
      <c r="H238" s="155">
        <f>IF(O229=0,0,IF(O229=1,0,VLOOKUP($O229,$B231:$M237,H$1,0)))</f>
        <v>0</v>
      </c>
      <c r="I238" s="155">
        <f>IF(O229=0,0,IF(O229=1,0,VLOOKUP($O229,$B231:$M237,I$1,0)))</f>
        <v>0</v>
      </c>
      <c r="J238" s="155">
        <f>IF(O229=0,0,IF(O229=1,0,VLOOKUP($O229,$B231:$M237,J$1,0)))</f>
        <v>0</v>
      </c>
      <c r="K238" s="155">
        <f>IF(O229=0,0,IF(O229=1,0,VLOOKUP($O229,$B231:$M237,K$1,0)))</f>
        <v>0</v>
      </c>
      <c r="L238" s="155">
        <f>IF(O229=0,0,IF(O229=1,0,VLOOKUP($O229,$B231:$M237,L$1,0)))</f>
        <v>0</v>
      </c>
      <c r="M238" s="155">
        <f>IF(O229=0,0,IF(O229=1,0,VLOOKUP($O229,$B231:$M237,M$1,0)))</f>
        <v>0</v>
      </c>
      <c r="O238" s="141"/>
    </row>
    <row r="239" spans="1:16" x14ac:dyDescent="0.25">
      <c r="A239" s="723"/>
      <c r="B239" s="726" t="s">
        <v>330</v>
      </c>
      <c r="C239" s="726"/>
      <c r="D239" s="156">
        <f>IF(O229=0,0,IF(O233&gt;12,12,O233))</f>
        <v>0</v>
      </c>
      <c r="E239" s="156">
        <f>IF(O229=0,0,IF((O233-D239)&gt;12,12,(O233-D239)))</f>
        <v>0</v>
      </c>
      <c r="F239" s="156">
        <f>IF(O229=0,0,IF((O233-E239-D239)&gt;12,12,(O233-D239-E239)))</f>
        <v>0</v>
      </c>
      <c r="G239" s="156">
        <f>IF(O229=0,0,IF((O233-F239-E239-D239)&gt;12,12,(O233-E239-F239-D239)))</f>
        <v>0</v>
      </c>
      <c r="H239" s="156">
        <f>IF(O229=0,0,IF((O233-G239-F239-E239-D239)&gt;12,12,(O233-F239-G239-E239-D239)))</f>
        <v>0</v>
      </c>
      <c r="I239" s="156">
        <f>IF(O229=0,0,IF((O233-H239-G239-F239-E239-D239)&gt;12,12,(O233-G239-H239-F239-E239-D239)))</f>
        <v>0</v>
      </c>
      <c r="J239" s="156">
        <f>IF(O229=0,0,IF((O233-I239-H239-G239-F239-E239-D239)&gt;12,12,(O233-H239-I239-G239-F239-E239-D239)))</f>
        <v>0</v>
      </c>
      <c r="K239" s="156">
        <f>IF(O229=0,0,IF((O233-J239-I239-H239-G239-F239-E239-D239)&gt;12,12,(O233-I239-J239-H239-G239-F239-E239-D239)))</f>
        <v>0</v>
      </c>
      <c r="L239" s="156">
        <f>IF(O229=0,0,IF((O233-J239-I239-H239-G239-F239-E239-D239)&gt;12,12,(O233-I239-J239-H239-G239-F239-E239-D239-K239)))</f>
        <v>0</v>
      </c>
      <c r="M239" s="156">
        <f>IF(O229=0,0,IF((O233-J239-I239-H239-G239-F239-E239-D239)&gt;12,12,(O233-I239-J239-H239-G239-F239-E239-D239-K239-L239)))</f>
        <v>0</v>
      </c>
      <c r="O239" s="141"/>
    </row>
    <row r="240" spans="1:16" ht="15.75" thickBot="1" x14ac:dyDescent="0.3">
      <c r="A240" s="724"/>
      <c r="B240" s="727" t="s">
        <v>331</v>
      </c>
      <c r="C240" s="727"/>
      <c r="D240" s="157">
        <f>+D238/12*D239</f>
        <v>0</v>
      </c>
      <c r="E240" s="157">
        <f t="shared" ref="E240:M240" si="19">+E238/12*E239</f>
        <v>0</v>
      </c>
      <c r="F240" s="157">
        <f t="shared" si="19"/>
        <v>0</v>
      </c>
      <c r="G240" s="157">
        <f t="shared" si="19"/>
        <v>0</v>
      </c>
      <c r="H240" s="157">
        <f t="shared" si="19"/>
        <v>0</v>
      </c>
      <c r="I240" s="157">
        <f t="shared" si="19"/>
        <v>0</v>
      </c>
      <c r="J240" s="157">
        <f t="shared" si="19"/>
        <v>0</v>
      </c>
      <c r="K240" s="157">
        <f t="shared" si="19"/>
        <v>0</v>
      </c>
      <c r="L240" s="157">
        <f t="shared" si="19"/>
        <v>0</v>
      </c>
      <c r="M240" s="157">
        <f t="shared" si="19"/>
        <v>0</v>
      </c>
      <c r="N240" s="158"/>
      <c r="O240" s="159"/>
    </row>
  </sheetData>
  <sheetProtection algorithmName="SHA-512" hashValue="7W/knw3RLbZnIQssZ14M6wQRbNzx9DAYy4wT2UN16NIRDEN1Ho5g2kUs6X2F7HM85cBhLQOgT4PAilm62s6n8A==" saltValue="OcQXnkG4NyFqbnKQ45NQeA==" spinCount="100000" sheet="1" objects="1" scenarios="1"/>
  <autoFilter ref="A1:V240" xr:uid="{4402E516-D47E-405C-A0E7-3E579A6534A5}"/>
  <mergeCells count="81">
    <mergeCell ref="A1:A12"/>
    <mergeCell ref="B10:C10"/>
    <mergeCell ref="B11:C11"/>
    <mergeCell ref="B12:C12"/>
    <mergeCell ref="A13:A24"/>
    <mergeCell ref="B22:C22"/>
    <mergeCell ref="B23:C23"/>
    <mergeCell ref="B24:C24"/>
    <mergeCell ref="A25:A36"/>
    <mergeCell ref="B34:C34"/>
    <mergeCell ref="B35:C35"/>
    <mergeCell ref="B36:C36"/>
    <mergeCell ref="A37:A48"/>
    <mergeCell ref="B46:C46"/>
    <mergeCell ref="B47:C47"/>
    <mergeCell ref="B48:C48"/>
    <mergeCell ref="A49:A60"/>
    <mergeCell ref="B58:C58"/>
    <mergeCell ref="B59:C59"/>
    <mergeCell ref="B60:C60"/>
    <mergeCell ref="A61:A72"/>
    <mergeCell ref="B70:C70"/>
    <mergeCell ref="B71:C71"/>
    <mergeCell ref="B72:C72"/>
    <mergeCell ref="A73:A84"/>
    <mergeCell ref="B82:C82"/>
    <mergeCell ref="B83:C83"/>
    <mergeCell ref="B84:C84"/>
    <mergeCell ref="A85:A96"/>
    <mergeCell ref="B94:C94"/>
    <mergeCell ref="B95:C95"/>
    <mergeCell ref="B96:C96"/>
    <mergeCell ref="A97:A108"/>
    <mergeCell ref="B106:C106"/>
    <mergeCell ref="B107:C107"/>
    <mergeCell ref="B108:C108"/>
    <mergeCell ref="A109:A120"/>
    <mergeCell ref="B118:C118"/>
    <mergeCell ref="B119:C119"/>
    <mergeCell ref="B120:C120"/>
    <mergeCell ref="A121:A132"/>
    <mergeCell ref="B130:C130"/>
    <mergeCell ref="B131:C131"/>
    <mergeCell ref="B132:C132"/>
    <mergeCell ref="A133:A144"/>
    <mergeCell ref="B142:C142"/>
    <mergeCell ref="B143:C143"/>
    <mergeCell ref="B144:C144"/>
    <mergeCell ref="B156:C156"/>
    <mergeCell ref="A157:A168"/>
    <mergeCell ref="B166:C166"/>
    <mergeCell ref="B167:C167"/>
    <mergeCell ref="B168:C168"/>
    <mergeCell ref="A229:A240"/>
    <mergeCell ref="B238:C238"/>
    <mergeCell ref="B239:C239"/>
    <mergeCell ref="B240:C240"/>
    <mergeCell ref="A193:A204"/>
    <mergeCell ref="B202:C202"/>
    <mergeCell ref="B203:C203"/>
    <mergeCell ref="B204:C204"/>
    <mergeCell ref="A205:A216"/>
    <mergeCell ref="B214:C214"/>
    <mergeCell ref="B215:C215"/>
    <mergeCell ref="B216:C216"/>
    <mergeCell ref="P5:T5"/>
    <mergeCell ref="A217:A228"/>
    <mergeCell ref="B226:C226"/>
    <mergeCell ref="B227:C227"/>
    <mergeCell ref="B228:C228"/>
    <mergeCell ref="A169:A180"/>
    <mergeCell ref="B178:C178"/>
    <mergeCell ref="B179:C179"/>
    <mergeCell ref="B180:C180"/>
    <mergeCell ref="A181:A192"/>
    <mergeCell ref="B190:C190"/>
    <mergeCell ref="B191:C191"/>
    <mergeCell ref="B192:C192"/>
    <mergeCell ref="A145:A156"/>
    <mergeCell ref="B154:C154"/>
    <mergeCell ref="B155:C15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1F887-413D-4245-888C-F9EA47D32BD2}">
  <sheetPr>
    <tabColor theme="5" tint="-0.249977111117893"/>
  </sheetPr>
  <dimension ref="A1:CA48"/>
  <sheetViews>
    <sheetView zoomScale="90" zoomScaleNormal="90" workbookViewId="0">
      <pane xSplit="3" ySplit="2" topLeftCell="D3" activePane="bottomRight" state="frozen"/>
      <selection activeCell="C3" sqref="C3:L3"/>
      <selection pane="topRight" activeCell="C3" sqref="C3:L3"/>
      <selection pane="bottomLeft" activeCell="C3" sqref="C3:L3"/>
      <selection pane="bottomRight" activeCell="C4" sqref="C4:M4"/>
    </sheetView>
  </sheetViews>
  <sheetFormatPr defaultColWidth="8.85546875" defaultRowHeight="15" x14ac:dyDescent="0.25"/>
  <cols>
    <col min="1" max="1" width="4.42578125" hidden="1" customWidth="1"/>
    <col min="2" max="2" width="12.85546875" customWidth="1"/>
    <col min="3" max="3" width="59.42578125" customWidth="1"/>
    <col min="4" max="4" width="14.42578125" customWidth="1"/>
    <col min="5" max="11" width="12.42578125" customWidth="1"/>
    <col min="12" max="12" width="12.42578125" hidden="1" customWidth="1"/>
    <col min="13" max="13" width="14.42578125" customWidth="1"/>
    <col min="14" max="49" width="2.85546875" style="122" hidden="1" customWidth="1"/>
    <col min="50" max="53" width="6.42578125" style="122" hidden="1" customWidth="1"/>
    <col min="54" max="77" width="7.42578125" style="122" hidden="1" customWidth="1"/>
    <col min="78" max="78" width="35.85546875" customWidth="1"/>
    <col min="79" max="79" width="13.42578125" customWidth="1"/>
  </cols>
  <sheetData>
    <row r="1" spans="1:79" s="1" customFormat="1" ht="23.45" customHeight="1" thickBot="1" x14ac:dyDescent="0.3">
      <c r="B1" s="730" t="s">
        <v>727</v>
      </c>
      <c r="C1" s="730"/>
      <c r="D1" s="731" t="str">
        <f ca="1">IF(M43&gt;CA1,'7.Budget'!K3,"")</f>
        <v/>
      </c>
      <c r="E1" s="731"/>
      <c r="F1" s="731"/>
      <c r="G1" s="731"/>
      <c r="H1" s="731"/>
      <c r="I1" s="731"/>
      <c r="J1" s="731"/>
      <c r="K1" s="731"/>
      <c r="L1" s="731"/>
      <c r="M1" s="732"/>
      <c r="N1" s="729">
        <f ca="1">+'4.Team'!J1</f>
        <v>2025</v>
      </c>
      <c r="O1" s="729"/>
      <c r="P1" s="729"/>
      <c r="Q1" s="729"/>
      <c r="R1" s="729"/>
      <c r="S1" s="729"/>
      <c r="T1" s="729"/>
      <c r="U1" s="729"/>
      <c r="V1" s="729"/>
      <c r="W1" s="729"/>
      <c r="X1" s="729"/>
      <c r="Y1" s="729"/>
      <c r="Z1" s="729">
        <f ca="1">+N1+1</f>
        <v>2026</v>
      </c>
      <c r="AA1" s="729"/>
      <c r="AB1" s="729"/>
      <c r="AC1" s="729"/>
      <c r="AD1" s="729"/>
      <c r="AE1" s="729"/>
      <c r="AF1" s="729"/>
      <c r="AG1" s="729"/>
      <c r="AH1" s="729"/>
      <c r="AI1" s="729"/>
      <c r="AJ1" s="729"/>
      <c r="AK1" s="729"/>
      <c r="AL1" s="729">
        <f ca="1">+Z1+1</f>
        <v>2027</v>
      </c>
      <c r="AM1" s="729"/>
      <c r="AN1" s="729"/>
      <c r="AO1" s="729"/>
      <c r="AP1" s="729"/>
      <c r="AQ1" s="729"/>
      <c r="AR1" s="729"/>
      <c r="AS1" s="729"/>
      <c r="AT1" s="729"/>
      <c r="AU1" s="729"/>
      <c r="AV1" s="729"/>
      <c r="AW1" s="729"/>
      <c r="AX1" s="123"/>
      <c r="AY1" s="123"/>
      <c r="AZ1" s="123"/>
      <c r="BA1" s="123"/>
      <c r="BB1" s="124" t="s">
        <v>39</v>
      </c>
      <c r="BC1" s="125" t="s">
        <v>39</v>
      </c>
      <c r="BD1" s="125" t="s">
        <v>39</v>
      </c>
      <c r="BE1" s="126" t="s">
        <v>4</v>
      </c>
      <c r="BF1" s="126" t="s">
        <v>4</v>
      </c>
      <c r="BG1" s="126" t="s">
        <v>4</v>
      </c>
      <c r="BH1" s="126" t="s">
        <v>40</v>
      </c>
      <c r="BI1" s="126" t="s">
        <v>40</v>
      </c>
      <c r="BJ1" s="126" t="s">
        <v>40</v>
      </c>
      <c r="BK1" s="126" t="s">
        <v>41</v>
      </c>
      <c r="BL1" s="126" t="s">
        <v>41</v>
      </c>
      <c r="BM1" s="126" t="s">
        <v>41</v>
      </c>
      <c r="BN1" s="125" t="s">
        <v>87</v>
      </c>
      <c r="BO1" s="125" t="s">
        <v>87</v>
      </c>
      <c r="BP1" s="125" t="s">
        <v>87</v>
      </c>
      <c r="BQ1" s="125" t="s">
        <v>42</v>
      </c>
      <c r="BR1" s="125" t="s">
        <v>42</v>
      </c>
      <c r="BS1" s="125" t="s">
        <v>42</v>
      </c>
      <c r="BT1" s="125" t="s">
        <v>43</v>
      </c>
      <c r="BU1" s="125" t="s">
        <v>43</v>
      </c>
      <c r="BV1" s="125" t="s">
        <v>43</v>
      </c>
      <c r="BW1" s="125" t="s">
        <v>47</v>
      </c>
      <c r="BX1" s="125" t="s">
        <v>47</v>
      </c>
      <c r="BY1" s="127" t="s">
        <v>47</v>
      </c>
      <c r="BZ1" s="2" t="s">
        <v>779</v>
      </c>
      <c r="CA1" s="378">
        <f>+Info!B6</f>
        <v>250000</v>
      </c>
    </row>
    <row r="2" spans="1:79" ht="15.75" thickBot="1" x14ac:dyDescent="0.3">
      <c r="B2" s="379" t="s">
        <v>11</v>
      </c>
      <c r="C2" s="379" t="s">
        <v>646</v>
      </c>
      <c r="D2" s="379" t="s">
        <v>39</v>
      </c>
      <c r="E2" s="379" t="s">
        <v>4</v>
      </c>
      <c r="F2" s="379" t="s">
        <v>40</v>
      </c>
      <c r="G2" s="379" t="s">
        <v>41</v>
      </c>
      <c r="H2" s="379" t="s">
        <v>46</v>
      </c>
      <c r="I2" s="379" t="s">
        <v>42</v>
      </c>
      <c r="J2" s="379" t="s">
        <v>43</v>
      </c>
      <c r="K2" s="379" t="s">
        <v>44</v>
      </c>
      <c r="L2" s="379" t="s">
        <v>47</v>
      </c>
      <c r="M2" s="379" t="s">
        <v>697</v>
      </c>
      <c r="N2" s="128" t="s">
        <v>2</v>
      </c>
      <c r="O2" s="128" t="s">
        <v>3</v>
      </c>
      <c r="P2" s="128" t="s">
        <v>4</v>
      </c>
      <c r="Q2" s="128" t="s">
        <v>5</v>
      </c>
      <c r="R2" s="128" t="s">
        <v>4</v>
      </c>
      <c r="S2" s="128" t="s">
        <v>2</v>
      </c>
      <c r="T2" s="128" t="s">
        <v>2</v>
      </c>
      <c r="U2" s="128" t="s">
        <v>5</v>
      </c>
      <c r="V2" s="128" t="s">
        <v>6</v>
      </c>
      <c r="W2" s="128" t="s">
        <v>7</v>
      </c>
      <c r="X2" s="128" t="s">
        <v>8</v>
      </c>
      <c r="Y2" s="128" t="s">
        <v>9</v>
      </c>
      <c r="Z2" s="128" t="s">
        <v>2</v>
      </c>
      <c r="AA2" s="128" t="s">
        <v>3</v>
      </c>
      <c r="AB2" s="128" t="s">
        <v>4</v>
      </c>
      <c r="AC2" s="128" t="s">
        <v>5</v>
      </c>
      <c r="AD2" s="128" t="s">
        <v>4</v>
      </c>
      <c r="AE2" s="128" t="s">
        <v>2</v>
      </c>
      <c r="AF2" s="128" t="s">
        <v>2</v>
      </c>
      <c r="AG2" s="128" t="s">
        <v>5</v>
      </c>
      <c r="AH2" s="128" t="s">
        <v>6</v>
      </c>
      <c r="AI2" s="128" t="s">
        <v>7</v>
      </c>
      <c r="AJ2" s="128" t="s">
        <v>8</v>
      </c>
      <c r="AK2" s="128" t="s">
        <v>9</v>
      </c>
      <c r="AL2" s="128" t="s">
        <v>2</v>
      </c>
      <c r="AM2" s="128" t="s">
        <v>3</v>
      </c>
      <c r="AN2" s="128" t="s">
        <v>4</v>
      </c>
      <c r="AO2" s="128" t="s">
        <v>5</v>
      </c>
      <c r="AP2" s="128" t="s">
        <v>4</v>
      </c>
      <c r="AQ2" s="128" t="s">
        <v>2</v>
      </c>
      <c r="AR2" s="128" t="s">
        <v>2</v>
      </c>
      <c r="AS2" s="128" t="s">
        <v>5</v>
      </c>
      <c r="AT2" s="128" t="s">
        <v>6</v>
      </c>
      <c r="AU2" s="128" t="s">
        <v>7</v>
      </c>
      <c r="AV2" s="128" t="s">
        <v>8</v>
      </c>
      <c r="AW2" s="128" t="s">
        <v>9</v>
      </c>
      <c r="AY2" s="122">
        <v>2025</v>
      </c>
      <c r="AZ2" s="122">
        <v>2026</v>
      </c>
      <c r="BA2" s="122">
        <v>2027</v>
      </c>
      <c r="BB2" s="122">
        <v>2025</v>
      </c>
      <c r="BC2" s="122">
        <v>2026</v>
      </c>
      <c r="BD2" s="122">
        <v>2027</v>
      </c>
      <c r="BE2" s="122">
        <v>2025</v>
      </c>
      <c r="BF2" s="122">
        <v>2026</v>
      </c>
      <c r="BG2" s="122">
        <v>2027</v>
      </c>
      <c r="BH2" s="122">
        <v>2025</v>
      </c>
      <c r="BI2" s="122">
        <v>2026</v>
      </c>
      <c r="BJ2" s="122">
        <v>2027</v>
      </c>
      <c r="BK2" s="122">
        <v>2025</v>
      </c>
      <c r="BL2" s="122">
        <v>2026</v>
      </c>
      <c r="BM2" s="122">
        <v>2027</v>
      </c>
      <c r="BN2" s="122">
        <v>2025</v>
      </c>
      <c r="BO2" s="122">
        <v>2026</v>
      </c>
      <c r="BP2" s="122">
        <v>2027</v>
      </c>
      <c r="BQ2" s="122">
        <v>2025</v>
      </c>
      <c r="BR2" s="122">
        <v>2026</v>
      </c>
      <c r="BS2" s="122">
        <v>2027</v>
      </c>
      <c r="BT2" s="122">
        <v>2025</v>
      </c>
      <c r="BU2" s="122">
        <v>2026</v>
      </c>
      <c r="BV2" s="122">
        <v>2027</v>
      </c>
      <c r="BW2" s="122">
        <v>2025</v>
      </c>
      <c r="BX2" s="122">
        <v>2026</v>
      </c>
      <c r="BY2" s="122">
        <v>2027</v>
      </c>
      <c r="BZ2" s="264" t="s">
        <v>780</v>
      </c>
      <c r="CA2" s="378">
        <f ca="1">(CA1/(1+Info!B8))-D43-E43-F43-G43-H43-I43-J43</f>
        <v>200000</v>
      </c>
    </row>
    <row r="3" spans="1:79" ht="15.75" thickTop="1" x14ac:dyDescent="0.25">
      <c r="A3" t="s">
        <v>18</v>
      </c>
      <c r="B3" s="380" t="s">
        <v>839</v>
      </c>
      <c r="C3" s="381" t="str">
        <f>IF(VLOOKUP(B3,'3.Tasks'!$B$4:$C$23,2,FALSE)=0,"NA",VLOOKUP(B3,'3.Tasks'!$B$4:$C$23,2,FALSE))</f>
        <v>NA</v>
      </c>
      <c r="D3" s="382">
        <f ca="1">HLOOKUP(A3,CAL_BO!$BB$4:$BU$30,27,FALSE)+(HLOOKUP(A3,'4.1'!$AP$4:$BI$10,7,FALSE))</f>
        <v>0</v>
      </c>
      <c r="E3" s="383"/>
      <c r="F3" s="383"/>
      <c r="G3" s="382">
        <f>HLOOKUP(A3,'5.Equipments'!$AJ$2:$BC$23,22,FALSE)</f>
        <v>0</v>
      </c>
      <c r="H3" s="383"/>
      <c r="I3" s="383"/>
      <c r="J3" s="383"/>
      <c r="K3" s="384">
        <f ca="1">SUM(D3:J3)*0.25</f>
        <v>0</v>
      </c>
      <c r="L3" s="385">
        <v>0</v>
      </c>
      <c r="M3" s="386">
        <f ca="1">SUM(D3:L3)</f>
        <v>0</v>
      </c>
      <c r="N3" s="122">
        <f ca="1">+'3.Tasks'!J4</f>
        <v>0</v>
      </c>
      <c r="O3" s="122">
        <f ca="1">+'3.Tasks'!K4</f>
        <v>0</v>
      </c>
      <c r="P3" s="122" t="e">
        <f ca="1">+'3.Tasks'!L4</f>
        <v>#N/A</v>
      </c>
      <c r="Q3" s="122" t="e">
        <f ca="1">+'3.Tasks'!M4</f>
        <v>#N/A</v>
      </c>
      <c r="R3" s="122" t="e">
        <f ca="1">+'3.Tasks'!N4</f>
        <v>#N/A</v>
      </c>
      <c r="S3" s="122" t="e">
        <f ca="1">+'3.Tasks'!O4</f>
        <v>#N/A</v>
      </c>
      <c r="T3" s="122" t="e">
        <f ca="1">+'3.Tasks'!P4</f>
        <v>#N/A</v>
      </c>
      <c r="U3" s="122" t="e">
        <f ca="1">+'3.Tasks'!Q4</f>
        <v>#N/A</v>
      </c>
      <c r="V3" s="122" t="e">
        <f ca="1">+'3.Tasks'!R4</f>
        <v>#N/A</v>
      </c>
      <c r="W3" s="122" t="e">
        <f ca="1">+'3.Tasks'!S4</f>
        <v>#N/A</v>
      </c>
      <c r="X3" s="122" t="e">
        <f ca="1">+'3.Tasks'!T4</f>
        <v>#N/A</v>
      </c>
      <c r="Y3" s="122" t="e">
        <f ca="1">+'3.Tasks'!U4</f>
        <v>#N/A</v>
      </c>
      <c r="Z3" s="122" t="e">
        <f ca="1">+'3.Tasks'!V4</f>
        <v>#N/A</v>
      </c>
      <c r="AA3" s="122" t="e">
        <f ca="1">+'3.Tasks'!W4</f>
        <v>#N/A</v>
      </c>
      <c r="AB3" s="122" t="e">
        <f ca="1">+'3.Tasks'!X4</f>
        <v>#N/A</v>
      </c>
      <c r="AC3" s="122" t="e">
        <f ca="1">+'3.Tasks'!Y4</f>
        <v>#N/A</v>
      </c>
      <c r="AD3" s="122" t="e">
        <f ca="1">+'3.Tasks'!Z4</f>
        <v>#N/A</v>
      </c>
      <c r="AE3" s="122" t="e">
        <f ca="1">+'3.Tasks'!AA4</f>
        <v>#N/A</v>
      </c>
      <c r="AF3" s="122" t="e">
        <f ca="1">+'3.Tasks'!AB4</f>
        <v>#N/A</v>
      </c>
      <c r="AG3" s="122" t="e">
        <f ca="1">+'3.Tasks'!AC4</f>
        <v>#N/A</v>
      </c>
      <c r="AH3" s="122" t="e">
        <f ca="1">+'3.Tasks'!AD4</f>
        <v>#N/A</v>
      </c>
      <c r="AI3" s="122" t="e">
        <f ca="1">+'3.Tasks'!AE4</f>
        <v>#N/A</v>
      </c>
      <c r="AJ3" s="122" t="e">
        <f ca="1">+'3.Tasks'!AF4</f>
        <v>#N/A</v>
      </c>
      <c r="AK3" s="122" t="e">
        <f ca="1">+'3.Tasks'!AG4</f>
        <v>#N/A</v>
      </c>
      <c r="AL3" s="122" t="e">
        <f ca="1">+'3.Tasks'!AH4</f>
        <v>#N/A</v>
      </c>
      <c r="AM3" s="122" t="e">
        <f ca="1">+'3.Tasks'!AI4</f>
        <v>#N/A</v>
      </c>
      <c r="AN3" s="122" t="e">
        <f ca="1">+'3.Tasks'!AJ4</f>
        <v>#N/A</v>
      </c>
      <c r="AO3" s="122" t="e">
        <f ca="1">+'3.Tasks'!AK4</f>
        <v>#N/A</v>
      </c>
      <c r="AP3" s="122" t="e">
        <f ca="1">+'3.Tasks'!AL4</f>
        <v>#N/A</v>
      </c>
      <c r="AQ3" s="122" t="e">
        <f ca="1">+'3.Tasks'!AM4</f>
        <v>#N/A</v>
      </c>
      <c r="AR3" s="122" t="e">
        <f ca="1">+'3.Tasks'!AN4</f>
        <v>#N/A</v>
      </c>
      <c r="AS3" s="122" t="e">
        <f ca="1">+'3.Tasks'!AO4</f>
        <v>#N/A</v>
      </c>
      <c r="AT3" s="122" t="e">
        <f ca="1">+'3.Tasks'!AP4</f>
        <v>#N/A</v>
      </c>
      <c r="AU3" s="122" t="e">
        <f ca="1">+'3.Tasks'!AQ4</f>
        <v>#N/A</v>
      </c>
      <c r="AV3" s="122" t="e">
        <f ca="1">+'3.Tasks'!AR4</f>
        <v>#N/A</v>
      </c>
      <c r="AW3" s="122" t="e">
        <f ca="1">+'3.Tasks'!AS4</f>
        <v>#N/A</v>
      </c>
      <c r="AX3" s="122" t="e">
        <f ca="1">SUBTOTAL(9,N3:AW3)</f>
        <v>#N/A</v>
      </c>
      <c r="AY3" s="122" t="e">
        <f ca="1">SUM(N3:Y3)</f>
        <v>#N/A</v>
      </c>
      <c r="AZ3" s="122" t="e">
        <f ca="1">SUM(Z3:AK3)</f>
        <v>#N/A</v>
      </c>
      <c r="BA3" s="122" t="e">
        <f ca="1">SUM(AL3:AW3)</f>
        <v>#N/A</v>
      </c>
      <c r="BB3" s="130" t="e">
        <f ca="1">IF(AX3=0,0,$D3/$AX3*AY3)</f>
        <v>#N/A</v>
      </c>
      <c r="BC3" s="130" t="e">
        <f ca="1">IF(AX3=0,0,$D3/$AX3*AZ3)</f>
        <v>#N/A</v>
      </c>
      <c r="BD3" s="130" t="e">
        <f ca="1">IF(AX3=0,0,$D3/$AX3*BA3)</f>
        <v>#N/A</v>
      </c>
      <c r="BE3" s="130" t="e">
        <f ca="1">IF(AX3=0,0,$E3/$AX3*AY3)</f>
        <v>#N/A</v>
      </c>
      <c r="BF3" s="130" t="e">
        <f ca="1">IF(AX3=0,0,$E3/$AX3*AZ3)</f>
        <v>#N/A</v>
      </c>
      <c r="BG3" s="130" t="e">
        <f ca="1">IF(AX3=0,0,$E3/$AX3*BA3)</f>
        <v>#N/A</v>
      </c>
      <c r="BH3" s="130" t="e">
        <f ca="1">IF(AX3=0,0,$F3/$AX3*AY3)</f>
        <v>#N/A</v>
      </c>
      <c r="BI3" s="130" t="e">
        <f ca="1">IF(AX3=0,0,$F3/$AX3*AZ3)</f>
        <v>#N/A</v>
      </c>
      <c r="BJ3" s="130" t="e">
        <f ca="1">IF(AX3=0,0,$F3/$AX3*BA3)</f>
        <v>#N/A</v>
      </c>
      <c r="BK3" s="130" t="e">
        <f ca="1">IF(AX3=0,0,$G3/$AX3*AY3)</f>
        <v>#N/A</v>
      </c>
      <c r="BL3" s="130" t="e">
        <f ca="1">IF(AX3=0,0,$G3/$AX3*AZ3)</f>
        <v>#N/A</v>
      </c>
      <c r="BM3" s="130" t="e">
        <f ca="1">IF(AX3=0,0,$G3/$AX3*BA3)</f>
        <v>#N/A</v>
      </c>
      <c r="BN3" s="130" t="e">
        <f ca="1">IF(AX3=0,0,$H3/$AX3*AY3)</f>
        <v>#N/A</v>
      </c>
      <c r="BO3" s="130" t="e">
        <f ca="1">IF(AX3=0,0,$H3/$AX3*AZ3)</f>
        <v>#N/A</v>
      </c>
      <c r="BP3" s="130" t="e">
        <f ca="1">IF(AX3=0,0,$H3/$AX3*BA3)</f>
        <v>#N/A</v>
      </c>
      <c r="BQ3" s="130" t="e">
        <f ca="1">IF(AX3=0,0,$I3/$AX3*AY3)</f>
        <v>#N/A</v>
      </c>
      <c r="BR3" s="130" t="e">
        <f ca="1">IF(AX3=0,0,$I3/$AX3*AZ3)</f>
        <v>#N/A</v>
      </c>
      <c r="BS3" s="130" t="e">
        <f ca="1">IF(AX3=0,0,$I3/$AX3*BA3)</f>
        <v>#N/A</v>
      </c>
      <c r="BT3" s="130" t="e">
        <f ca="1">IF(AX3=0,0,$J3/$AX3*AY3)</f>
        <v>#N/A</v>
      </c>
      <c r="BU3" s="130" t="e">
        <f ca="1">IF(AX3=0,0,$J3/$AX3*AZ3)</f>
        <v>#N/A</v>
      </c>
      <c r="BV3" s="130" t="e">
        <f ca="1">IF(AX3=0,0,$J3/$AX3*BA3)</f>
        <v>#N/A</v>
      </c>
      <c r="BW3" s="130" t="e">
        <f ca="1">IF(AX3=0,0,$L3/$AX3*AY3)</f>
        <v>#N/A</v>
      </c>
      <c r="BX3" s="130" t="e">
        <f ca="1">IF(AX3=0,0,$L3/$AX3*AZ3)</f>
        <v>#N/A</v>
      </c>
      <c r="BY3" s="130" t="e">
        <f ca="1">IF(AX3=0,0,$L3/$AX3*BA3)</f>
        <v>#N/A</v>
      </c>
    </row>
    <row r="4" spans="1:79" ht="75" customHeight="1" thickBot="1" x14ac:dyDescent="0.3">
      <c r="B4" s="387" t="s">
        <v>710</v>
      </c>
      <c r="C4" s="728" t="str">
        <f>IF(C3="NA","NA","")</f>
        <v>NA</v>
      </c>
      <c r="D4" s="728"/>
      <c r="E4" s="728"/>
      <c r="F4" s="728"/>
      <c r="G4" s="728"/>
      <c r="H4" s="728"/>
      <c r="I4" s="728"/>
      <c r="J4" s="728"/>
      <c r="K4" s="728"/>
      <c r="L4" s="728"/>
      <c r="M4" s="728"/>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row>
    <row r="5" spans="1:79" ht="15.75" thickTop="1" x14ac:dyDescent="0.25">
      <c r="A5" t="s">
        <v>19</v>
      </c>
      <c r="B5" s="380" t="s">
        <v>840</v>
      </c>
      <c r="C5" s="381" t="str">
        <f>IF(VLOOKUP(B5,'3.Tasks'!$B$4:$C$23,2,FALSE)=0,"NA",VLOOKUP(B5,'3.Tasks'!$B$4:$C$23,2,FALSE))</f>
        <v>NA</v>
      </c>
      <c r="D5" s="382">
        <f ca="1">HLOOKUP(A5,CAL_BO!$BB$4:$BU$30,27,FALSE)+(HLOOKUP(A5,'4.1'!$AP$4:$BI$10,7,FALSE))</f>
        <v>0</v>
      </c>
      <c r="E5" s="383"/>
      <c r="F5" s="383"/>
      <c r="G5" s="382">
        <f>HLOOKUP(A5,'5.Equipments'!$AJ$2:$BC$23,22,FALSE)</f>
        <v>0</v>
      </c>
      <c r="H5" s="383"/>
      <c r="I5" s="383"/>
      <c r="J5" s="383"/>
      <c r="K5" s="384">
        <f t="shared" ref="K5" ca="1" si="0">SUM(D5:J5)*0.25</f>
        <v>0</v>
      </c>
      <c r="L5" s="385">
        <v>0</v>
      </c>
      <c r="M5" s="386">
        <f ca="1">SUM(D5:L5)</f>
        <v>0</v>
      </c>
      <c r="N5" s="122">
        <f ca="1">+'3.Tasks'!J5</f>
        <v>0</v>
      </c>
      <c r="O5" s="122">
        <f ca="1">+'3.Tasks'!K5</f>
        <v>0</v>
      </c>
      <c r="P5" s="122" t="e">
        <f ca="1">+'3.Tasks'!L5</f>
        <v>#N/A</v>
      </c>
      <c r="Q5" s="122" t="e">
        <f ca="1">+'3.Tasks'!M5</f>
        <v>#N/A</v>
      </c>
      <c r="R5" s="122" t="e">
        <f ca="1">+'3.Tasks'!N5</f>
        <v>#N/A</v>
      </c>
      <c r="S5" s="122" t="e">
        <f ca="1">+'3.Tasks'!O5</f>
        <v>#N/A</v>
      </c>
      <c r="T5" s="122" t="e">
        <f ca="1">+'3.Tasks'!P5</f>
        <v>#N/A</v>
      </c>
      <c r="U5" s="122" t="e">
        <f ca="1">+'3.Tasks'!Q5</f>
        <v>#N/A</v>
      </c>
      <c r="V5" s="122" t="e">
        <f ca="1">+'3.Tasks'!R5</f>
        <v>#N/A</v>
      </c>
      <c r="W5" s="122" t="e">
        <f ca="1">+'3.Tasks'!S5</f>
        <v>#N/A</v>
      </c>
      <c r="X5" s="122" t="e">
        <f ca="1">+'3.Tasks'!T5</f>
        <v>#N/A</v>
      </c>
      <c r="Y5" s="122" t="e">
        <f ca="1">+'3.Tasks'!U5</f>
        <v>#N/A</v>
      </c>
      <c r="Z5" s="122" t="e">
        <f ca="1">+'3.Tasks'!V5</f>
        <v>#N/A</v>
      </c>
      <c r="AA5" s="122" t="e">
        <f ca="1">+'3.Tasks'!W5</f>
        <v>#N/A</v>
      </c>
      <c r="AB5" s="122" t="e">
        <f ca="1">+'3.Tasks'!X5</f>
        <v>#N/A</v>
      </c>
      <c r="AC5" s="122" t="e">
        <f ca="1">+'3.Tasks'!Y5</f>
        <v>#N/A</v>
      </c>
      <c r="AD5" s="122" t="e">
        <f ca="1">+'3.Tasks'!Z5</f>
        <v>#N/A</v>
      </c>
      <c r="AE5" s="122" t="e">
        <f ca="1">+'3.Tasks'!AA5</f>
        <v>#N/A</v>
      </c>
      <c r="AF5" s="122" t="e">
        <f ca="1">+'3.Tasks'!AB5</f>
        <v>#N/A</v>
      </c>
      <c r="AG5" s="122" t="e">
        <f ca="1">+'3.Tasks'!AC5</f>
        <v>#N/A</v>
      </c>
      <c r="AH5" s="122" t="e">
        <f ca="1">+'3.Tasks'!AD5</f>
        <v>#N/A</v>
      </c>
      <c r="AI5" s="122" t="e">
        <f ca="1">+'3.Tasks'!AE5</f>
        <v>#N/A</v>
      </c>
      <c r="AJ5" s="122" t="e">
        <f ca="1">+'3.Tasks'!AF5</f>
        <v>#N/A</v>
      </c>
      <c r="AK5" s="122" t="e">
        <f ca="1">+'3.Tasks'!AG5</f>
        <v>#N/A</v>
      </c>
      <c r="AL5" s="122" t="e">
        <f ca="1">+'3.Tasks'!AH5</f>
        <v>#N/A</v>
      </c>
      <c r="AM5" s="122" t="e">
        <f ca="1">+'3.Tasks'!AI5</f>
        <v>#N/A</v>
      </c>
      <c r="AN5" s="122" t="e">
        <f ca="1">+'3.Tasks'!AJ5</f>
        <v>#N/A</v>
      </c>
      <c r="AO5" s="122" t="e">
        <f ca="1">+'3.Tasks'!AK5</f>
        <v>#N/A</v>
      </c>
      <c r="AP5" s="122" t="e">
        <f ca="1">+'3.Tasks'!AL5</f>
        <v>#N/A</v>
      </c>
      <c r="AQ5" s="122" t="e">
        <f ca="1">+'3.Tasks'!AM5</f>
        <v>#N/A</v>
      </c>
      <c r="AR5" s="122" t="e">
        <f ca="1">+'3.Tasks'!AN5</f>
        <v>#N/A</v>
      </c>
      <c r="AS5" s="122" t="e">
        <f ca="1">+'3.Tasks'!AO5</f>
        <v>#N/A</v>
      </c>
      <c r="AT5" s="122" t="e">
        <f ca="1">+'3.Tasks'!AP5</f>
        <v>#N/A</v>
      </c>
      <c r="AU5" s="122" t="e">
        <f ca="1">+'3.Tasks'!AQ5</f>
        <v>#N/A</v>
      </c>
      <c r="AV5" s="122" t="e">
        <f ca="1">+'3.Tasks'!AR5</f>
        <v>#N/A</v>
      </c>
      <c r="AW5" s="122" t="e">
        <f ca="1">+'3.Tasks'!AS5</f>
        <v>#N/A</v>
      </c>
      <c r="AX5" s="122" t="e">
        <f ca="1">SUBTOTAL(9,N5:AW5)</f>
        <v>#N/A</v>
      </c>
      <c r="AY5" s="122" t="e">
        <f ca="1">SUM(N5:Y5)</f>
        <v>#N/A</v>
      </c>
      <c r="AZ5" s="122" t="e">
        <f ca="1">SUM(Z5:AK5)</f>
        <v>#N/A</v>
      </c>
      <c r="BA5" s="122" t="e">
        <f ca="1">SUM(AL5:AW5)</f>
        <v>#N/A</v>
      </c>
      <c r="BB5" s="131" t="e">
        <f ca="1">IF(AX5=0,0,$D5/$AX5*AY5)</f>
        <v>#N/A</v>
      </c>
      <c r="BC5" s="130" t="e">
        <f ca="1">IF(AX5=0,0,$D5/$AX5*AZ5)</f>
        <v>#N/A</v>
      </c>
      <c r="BD5" s="130" t="e">
        <f ca="1">IF(AX5=0,0,$D5/$AX5*BA5)</f>
        <v>#N/A</v>
      </c>
      <c r="BE5" s="130" t="e">
        <f ca="1">IF(AX5=0,0,$E5/$AX5*AY5)</f>
        <v>#N/A</v>
      </c>
      <c r="BF5" s="130" t="e">
        <f ca="1">IF(AX5=0,0,$E5/$AX5*AZ5)</f>
        <v>#N/A</v>
      </c>
      <c r="BG5" s="130" t="e">
        <f ca="1">IF(AX5=0,0,$E5/$AX5*BA5)</f>
        <v>#N/A</v>
      </c>
      <c r="BH5" s="130" t="e">
        <f ca="1">IF(AX5=0,0,$F5/$AX5*AY5)</f>
        <v>#N/A</v>
      </c>
      <c r="BI5" s="130" t="e">
        <f ca="1">IF(AX5=0,0,$F5/$AX5*AZ5)</f>
        <v>#N/A</v>
      </c>
      <c r="BJ5" s="130" t="e">
        <f ca="1">IF(AX5=0,0,$F5/$AX5*BA5)</f>
        <v>#N/A</v>
      </c>
      <c r="BK5" s="130" t="e">
        <f ca="1">IF(AX5=0,0,$G5/$AX5*AY5)</f>
        <v>#N/A</v>
      </c>
      <c r="BL5" s="130" t="e">
        <f ca="1">IF(AX5=0,0,$G5/$AX5*AZ5)</f>
        <v>#N/A</v>
      </c>
      <c r="BM5" s="130" t="e">
        <f ca="1">IF(AX5=0,0,$G5/$AX5*BA5)</f>
        <v>#N/A</v>
      </c>
      <c r="BN5" s="130" t="e">
        <f ca="1">IF(AX5=0,0,$H5/$AX5*AY5)</f>
        <v>#N/A</v>
      </c>
      <c r="BO5" s="130" t="e">
        <f ca="1">IF(AX5=0,0,$H5/$AX5*AZ5)</f>
        <v>#N/A</v>
      </c>
      <c r="BP5" s="130" t="e">
        <f ca="1">IF(AX5=0,0,$H5/$AX5*BA5)</f>
        <v>#N/A</v>
      </c>
      <c r="BQ5" s="130" t="e">
        <f ca="1">IF(AX5=0,0,$I5/$AX5*AY5)</f>
        <v>#N/A</v>
      </c>
      <c r="BR5" s="130" t="e">
        <f ca="1">IF(AX5=0,0,$I5/$AX5*AZ5)</f>
        <v>#N/A</v>
      </c>
      <c r="BS5" s="130" t="e">
        <f ca="1">IF(AX5=0,0,$I5/$AX5*BA5)</f>
        <v>#N/A</v>
      </c>
      <c r="BT5" s="130" t="e">
        <f ca="1">IF(AX5=0,0,$J5/$AX5*AY5)</f>
        <v>#N/A</v>
      </c>
      <c r="BU5" s="130" t="e">
        <f ca="1">IF(AX5=0,0,$J5/$AX5*AZ5)</f>
        <v>#N/A</v>
      </c>
      <c r="BV5" s="130" t="e">
        <f ca="1">IF(AX5=0,0,$J5/$AX5*BA5)</f>
        <v>#N/A</v>
      </c>
      <c r="BW5" s="130" t="e">
        <f ca="1">IF(AX5=0,0,$L5/$AX5*AY5)</f>
        <v>#N/A</v>
      </c>
      <c r="BX5" s="130" t="e">
        <f ca="1">IF(AX5=0,0,$L5/$AX5*AZ5)</f>
        <v>#N/A</v>
      </c>
      <c r="BY5" s="130" t="e">
        <f ca="1">IF(AX5=0,0,$L5/$AX5*BA5)</f>
        <v>#N/A</v>
      </c>
    </row>
    <row r="6" spans="1:79" ht="75" customHeight="1" thickBot="1" x14ac:dyDescent="0.3">
      <c r="B6" s="387" t="s">
        <v>710</v>
      </c>
      <c r="C6" s="728" t="str">
        <f>IF(C5="NA","NA","")</f>
        <v>NA</v>
      </c>
      <c r="D6" s="728"/>
      <c r="E6" s="728"/>
      <c r="F6" s="728"/>
      <c r="G6" s="728"/>
      <c r="H6" s="728"/>
      <c r="I6" s="728"/>
      <c r="J6" s="728"/>
      <c r="K6" s="728"/>
      <c r="L6" s="728"/>
      <c r="M6" s="728"/>
      <c r="BB6" s="131"/>
      <c r="BC6" s="131"/>
      <c r="BD6" s="131"/>
      <c r="BE6" s="131"/>
      <c r="BF6" s="131"/>
      <c r="BG6" s="131"/>
      <c r="BH6" s="131"/>
      <c r="BI6" s="131"/>
      <c r="BJ6" s="131"/>
      <c r="BK6" s="131"/>
      <c r="BL6" s="131"/>
      <c r="BM6" s="131"/>
      <c r="BN6" s="131"/>
      <c r="BO6" s="131"/>
      <c r="BP6" s="131"/>
      <c r="BQ6" s="131"/>
      <c r="BR6" s="131"/>
      <c r="BS6" s="131"/>
      <c r="BT6" s="131"/>
      <c r="BU6" s="131"/>
      <c r="BV6" s="131"/>
      <c r="BW6" s="131"/>
      <c r="BX6" s="131"/>
      <c r="BY6" s="131"/>
    </row>
    <row r="7" spans="1:79" ht="15.75" thickTop="1" x14ac:dyDescent="0.25">
      <c r="A7" t="s">
        <v>20</v>
      </c>
      <c r="B7" s="380" t="s">
        <v>841</v>
      </c>
      <c r="C7" s="381" t="str">
        <f>IF(VLOOKUP(B7,'3.Tasks'!$B$4:$C$23,2,FALSE)=0,"NA",VLOOKUP(B7,'3.Tasks'!$B$4:$C$23,2,FALSE))</f>
        <v>NA</v>
      </c>
      <c r="D7" s="382">
        <f ca="1">HLOOKUP(A7,CAL_BO!$BB$4:$BU$30,27,FALSE)+(HLOOKUP(A7,'4.1'!$AP$4:$BI$10,7,FALSE))</f>
        <v>0</v>
      </c>
      <c r="E7" s="383"/>
      <c r="F7" s="383"/>
      <c r="G7" s="382">
        <f>HLOOKUP(A7,'5.Equipments'!$AJ$2:$BC$23,22,FALSE)</f>
        <v>0</v>
      </c>
      <c r="H7" s="383"/>
      <c r="I7" s="383"/>
      <c r="J7" s="383"/>
      <c r="K7" s="384">
        <f t="shared" ref="K7" ca="1" si="1">SUM(D7:J7)*0.25</f>
        <v>0</v>
      </c>
      <c r="L7" s="385">
        <v>0</v>
      </c>
      <c r="M7" s="386">
        <f t="shared" ref="M7" ca="1" si="2">SUM(D7:L7)</f>
        <v>0</v>
      </c>
      <c r="N7" s="122">
        <f ca="1">+'3.Tasks'!J6</f>
        <v>0</v>
      </c>
      <c r="O7" s="122">
        <f ca="1">+'3.Tasks'!K6</f>
        <v>0</v>
      </c>
      <c r="P7" s="122" t="e">
        <f ca="1">+'3.Tasks'!L6</f>
        <v>#N/A</v>
      </c>
      <c r="Q7" s="122" t="e">
        <f ca="1">+'3.Tasks'!M6</f>
        <v>#N/A</v>
      </c>
      <c r="R7" s="122" t="e">
        <f ca="1">+'3.Tasks'!N6</f>
        <v>#N/A</v>
      </c>
      <c r="S7" s="122" t="e">
        <f ca="1">+'3.Tasks'!O6</f>
        <v>#N/A</v>
      </c>
      <c r="T7" s="122" t="e">
        <f ca="1">+'3.Tasks'!P6</f>
        <v>#N/A</v>
      </c>
      <c r="U7" s="122" t="e">
        <f ca="1">+'3.Tasks'!Q6</f>
        <v>#N/A</v>
      </c>
      <c r="V7" s="122" t="e">
        <f ca="1">+'3.Tasks'!R6</f>
        <v>#N/A</v>
      </c>
      <c r="W7" s="122" t="e">
        <f ca="1">+'3.Tasks'!S6</f>
        <v>#N/A</v>
      </c>
      <c r="X7" s="122" t="e">
        <f ca="1">+'3.Tasks'!T6</f>
        <v>#N/A</v>
      </c>
      <c r="Y7" s="122" t="e">
        <f ca="1">+'3.Tasks'!U6</f>
        <v>#N/A</v>
      </c>
      <c r="Z7" s="122" t="e">
        <f ca="1">+'3.Tasks'!V6</f>
        <v>#N/A</v>
      </c>
      <c r="AA7" s="122" t="e">
        <f ca="1">+'3.Tasks'!W6</f>
        <v>#N/A</v>
      </c>
      <c r="AB7" s="122" t="e">
        <f ca="1">+'3.Tasks'!X6</f>
        <v>#N/A</v>
      </c>
      <c r="AC7" s="122" t="e">
        <f ca="1">+'3.Tasks'!Y6</f>
        <v>#N/A</v>
      </c>
      <c r="AD7" s="122" t="e">
        <f ca="1">+'3.Tasks'!Z6</f>
        <v>#N/A</v>
      </c>
      <c r="AE7" s="122" t="e">
        <f ca="1">+'3.Tasks'!AA6</f>
        <v>#N/A</v>
      </c>
      <c r="AF7" s="122" t="e">
        <f ca="1">+'3.Tasks'!AB6</f>
        <v>#N/A</v>
      </c>
      <c r="AG7" s="122" t="e">
        <f ca="1">+'3.Tasks'!AC6</f>
        <v>#N/A</v>
      </c>
      <c r="AH7" s="122" t="e">
        <f ca="1">+'3.Tasks'!AD6</f>
        <v>#N/A</v>
      </c>
      <c r="AI7" s="122" t="e">
        <f ca="1">+'3.Tasks'!AE6</f>
        <v>#N/A</v>
      </c>
      <c r="AJ7" s="122" t="e">
        <f ca="1">+'3.Tasks'!AF6</f>
        <v>#N/A</v>
      </c>
      <c r="AK7" s="122" t="e">
        <f ca="1">+'3.Tasks'!AG6</f>
        <v>#N/A</v>
      </c>
      <c r="AL7" s="122" t="e">
        <f ca="1">+'3.Tasks'!AH6</f>
        <v>#N/A</v>
      </c>
      <c r="AM7" s="122" t="e">
        <f ca="1">+'3.Tasks'!AI6</f>
        <v>#N/A</v>
      </c>
      <c r="AN7" s="122" t="e">
        <f ca="1">+'3.Tasks'!AJ6</f>
        <v>#N/A</v>
      </c>
      <c r="AO7" s="122" t="e">
        <f ca="1">+'3.Tasks'!AK6</f>
        <v>#N/A</v>
      </c>
      <c r="AP7" s="122" t="e">
        <f ca="1">+'3.Tasks'!AL6</f>
        <v>#N/A</v>
      </c>
      <c r="AQ7" s="122" t="e">
        <f ca="1">+'3.Tasks'!AM6</f>
        <v>#N/A</v>
      </c>
      <c r="AR7" s="122" t="e">
        <f ca="1">+'3.Tasks'!AN6</f>
        <v>#N/A</v>
      </c>
      <c r="AS7" s="122" t="e">
        <f ca="1">+'3.Tasks'!AO6</f>
        <v>#N/A</v>
      </c>
      <c r="AT7" s="122" t="e">
        <f ca="1">+'3.Tasks'!AP6</f>
        <v>#N/A</v>
      </c>
      <c r="AU7" s="122" t="e">
        <f ca="1">+'3.Tasks'!AQ6</f>
        <v>#N/A</v>
      </c>
      <c r="AV7" s="122" t="e">
        <f ca="1">+'3.Tasks'!AR6</f>
        <v>#N/A</v>
      </c>
      <c r="AW7" s="122" t="e">
        <f ca="1">+'3.Tasks'!AS6</f>
        <v>#N/A</v>
      </c>
      <c r="AX7" s="122" t="e">
        <f ca="1">SUBTOTAL(9,N7:AW7)</f>
        <v>#N/A</v>
      </c>
      <c r="AY7" s="122" t="e">
        <f ca="1">SUM(N7:Y7)</f>
        <v>#N/A</v>
      </c>
      <c r="AZ7" s="122" t="e">
        <f ca="1">SUM(Z7:AK7)</f>
        <v>#N/A</v>
      </c>
      <c r="BA7" s="122" t="e">
        <f ca="1">SUM(AL7:AW7)</f>
        <v>#N/A</v>
      </c>
      <c r="BB7" s="131" t="e">
        <f ca="1">IF(AX7=0,0,$D7/$AX7*AY7)</f>
        <v>#N/A</v>
      </c>
      <c r="BC7" s="130" t="e">
        <f ca="1">IF(AX7=0,0,$D7/$AX7*AZ7)</f>
        <v>#N/A</v>
      </c>
      <c r="BD7" s="130" t="e">
        <f ca="1">IF(AX7=0,0,$D7/$AX7*BA7)</f>
        <v>#N/A</v>
      </c>
      <c r="BE7" s="130" t="e">
        <f ca="1">IF(AX7=0,0,$E7/$AX7*AY7)</f>
        <v>#N/A</v>
      </c>
      <c r="BF7" s="130" t="e">
        <f ca="1">IF(AX7=0,0,$E7/$AX7*AZ7)</f>
        <v>#N/A</v>
      </c>
      <c r="BG7" s="130" t="e">
        <f ca="1">IF(AX7=0,0,$E7/$AX7*BA7)</f>
        <v>#N/A</v>
      </c>
      <c r="BH7" s="130" t="e">
        <f ca="1">IF(AX7=0,0,$F7/$AX7*AY7)</f>
        <v>#N/A</v>
      </c>
      <c r="BI7" s="130" t="e">
        <f ca="1">IF(AX7=0,0,$F7/$AX7*AZ7)</f>
        <v>#N/A</v>
      </c>
      <c r="BJ7" s="130" t="e">
        <f ca="1">IF(AX7=0,0,$F7/$AX7*BA7)</f>
        <v>#N/A</v>
      </c>
      <c r="BK7" s="130" t="e">
        <f ca="1">IF(AX7=0,0,$G7/$AX7*AY7)</f>
        <v>#N/A</v>
      </c>
      <c r="BL7" s="130" t="e">
        <f ca="1">IF(AX7=0,0,$G7/$AX7*AZ7)</f>
        <v>#N/A</v>
      </c>
      <c r="BM7" s="130" t="e">
        <f ca="1">IF(AX7=0,0,$G7/$AX7*BA7)</f>
        <v>#N/A</v>
      </c>
      <c r="BN7" s="130" t="e">
        <f ca="1">IF(AX7=0,0,$H7/$AX7*AY7)</f>
        <v>#N/A</v>
      </c>
      <c r="BO7" s="130" t="e">
        <f ca="1">IF(AX7=0,0,$H7/$AX7*AZ7)</f>
        <v>#N/A</v>
      </c>
      <c r="BP7" s="130" t="e">
        <f ca="1">IF(AX7=0,0,$H7/$AX7*BA7)</f>
        <v>#N/A</v>
      </c>
      <c r="BQ7" s="130" t="e">
        <f ca="1">IF(AX7=0,0,$I7/$AX7*AY7)</f>
        <v>#N/A</v>
      </c>
      <c r="BR7" s="130" t="e">
        <f ca="1">IF(AX7=0,0,$I7/$AX7*AZ7)</f>
        <v>#N/A</v>
      </c>
      <c r="BS7" s="130" t="e">
        <f ca="1">IF(AX7=0,0,$I7/$AX7*BA7)</f>
        <v>#N/A</v>
      </c>
      <c r="BT7" s="130" t="e">
        <f ca="1">IF(AX7=0,0,$J7/$AX7*AY7)</f>
        <v>#N/A</v>
      </c>
      <c r="BU7" s="130" t="e">
        <f ca="1">IF(AX7=0,0,$J7/$AX7*AZ7)</f>
        <v>#N/A</v>
      </c>
      <c r="BV7" s="130" t="e">
        <f ca="1">IF(AX7=0,0,$J7/$AX7*BA7)</f>
        <v>#N/A</v>
      </c>
      <c r="BW7" s="130" t="e">
        <f ca="1">IF(AX7=0,0,$L7/$AX7*AY7)</f>
        <v>#N/A</v>
      </c>
      <c r="BX7" s="130" t="e">
        <f ca="1">IF(AX7=0,0,$L7/$AX7*AZ7)</f>
        <v>#N/A</v>
      </c>
      <c r="BY7" s="130" t="e">
        <f ca="1">IF(AX7=0,0,$L7/$AX7*BA7)</f>
        <v>#N/A</v>
      </c>
    </row>
    <row r="8" spans="1:79" ht="75" customHeight="1" thickBot="1" x14ac:dyDescent="0.3">
      <c r="B8" s="387" t="s">
        <v>710</v>
      </c>
      <c r="C8" s="728" t="str">
        <f>IF(C7="NA","NA","")</f>
        <v>NA</v>
      </c>
      <c r="D8" s="728"/>
      <c r="E8" s="728"/>
      <c r="F8" s="728"/>
      <c r="G8" s="728"/>
      <c r="H8" s="728"/>
      <c r="I8" s="728"/>
      <c r="J8" s="728"/>
      <c r="K8" s="728"/>
      <c r="L8" s="728"/>
      <c r="M8" s="728"/>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row>
    <row r="9" spans="1:79" ht="15.75" thickTop="1" x14ac:dyDescent="0.25">
      <c r="A9" t="s">
        <v>21</v>
      </c>
      <c r="B9" s="380" t="s">
        <v>842</v>
      </c>
      <c r="C9" s="381" t="str">
        <f>IF(VLOOKUP(B9,'3.Tasks'!$B$4:$C$23,2,FALSE)=0,"NA",VLOOKUP(B9,'3.Tasks'!$B$4:$C$23,2,FALSE))</f>
        <v>NA</v>
      </c>
      <c r="D9" s="382">
        <f ca="1">HLOOKUP(A9,CAL_BO!$BB$4:$BU$30,27,FALSE)+(HLOOKUP(A9,'4.1'!$AP$4:$BI$10,7,FALSE))</f>
        <v>0</v>
      </c>
      <c r="E9" s="383"/>
      <c r="F9" s="383"/>
      <c r="G9" s="382">
        <f>HLOOKUP(A9,'5.Equipments'!$AJ$2:$BC$23,22,FALSE)</f>
        <v>0</v>
      </c>
      <c r="H9" s="383"/>
      <c r="I9" s="383"/>
      <c r="J9" s="383"/>
      <c r="K9" s="384">
        <f t="shared" ref="K9" ca="1" si="3">SUM(D9:J9)*0.25</f>
        <v>0</v>
      </c>
      <c r="L9" s="385">
        <v>0</v>
      </c>
      <c r="M9" s="386">
        <f t="shared" ref="M9" ca="1" si="4">SUM(D9:L9)</f>
        <v>0</v>
      </c>
      <c r="N9" s="122">
        <f ca="1">+'3.Tasks'!J7</f>
        <v>0</v>
      </c>
      <c r="O9" s="122">
        <f ca="1">+'3.Tasks'!K7</f>
        <v>0</v>
      </c>
      <c r="P9" s="122" t="e">
        <f ca="1">+'3.Tasks'!L7</f>
        <v>#N/A</v>
      </c>
      <c r="Q9" s="122" t="e">
        <f ca="1">+'3.Tasks'!M7</f>
        <v>#N/A</v>
      </c>
      <c r="R9" s="122" t="e">
        <f ca="1">+'3.Tasks'!N7</f>
        <v>#N/A</v>
      </c>
      <c r="S9" s="122" t="e">
        <f ca="1">+'3.Tasks'!O7</f>
        <v>#N/A</v>
      </c>
      <c r="T9" s="122" t="e">
        <f ca="1">+'3.Tasks'!P7</f>
        <v>#N/A</v>
      </c>
      <c r="U9" s="122" t="e">
        <f ca="1">+'3.Tasks'!Q7</f>
        <v>#N/A</v>
      </c>
      <c r="V9" s="122" t="e">
        <f ca="1">+'3.Tasks'!R7</f>
        <v>#N/A</v>
      </c>
      <c r="W9" s="122" t="e">
        <f ca="1">+'3.Tasks'!S7</f>
        <v>#N/A</v>
      </c>
      <c r="X9" s="122" t="e">
        <f ca="1">+'3.Tasks'!T7</f>
        <v>#N/A</v>
      </c>
      <c r="Y9" s="122" t="e">
        <f ca="1">+'3.Tasks'!U7</f>
        <v>#N/A</v>
      </c>
      <c r="Z9" s="122" t="e">
        <f ca="1">+'3.Tasks'!V7</f>
        <v>#N/A</v>
      </c>
      <c r="AA9" s="122" t="e">
        <f ca="1">+'3.Tasks'!W7</f>
        <v>#N/A</v>
      </c>
      <c r="AB9" s="122" t="e">
        <f ca="1">+'3.Tasks'!X7</f>
        <v>#N/A</v>
      </c>
      <c r="AC9" s="122" t="e">
        <f ca="1">+'3.Tasks'!Y7</f>
        <v>#N/A</v>
      </c>
      <c r="AD9" s="122" t="e">
        <f ca="1">+'3.Tasks'!Z7</f>
        <v>#N/A</v>
      </c>
      <c r="AE9" s="122" t="e">
        <f ca="1">+'3.Tasks'!AA7</f>
        <v>#N/A</v>
      </c>
      <c r="AF9" s="122" t="e">
        <f ca="1">+'3.Tasks'!AB7</f>
        <v>#N/A</v>
      </c>
      <c r="AG9" s="122" t="e">
        <f ca="1">+'3.Tasks'!AC7</f>
        <v>#N/A</v>
      </c>
      <c r="AH9" s="122" t="e">
        <f ca="1">+'3.Tasks'!AD7</f>
        <v>#N/A</v>
      </c>
      <c r="AI9" s="122" t="e">
        <f ca="1">+'3.Tasks'!AE7</f>
        <v>#N/A</v>
      </c>
      <c r="AJ9" s="122" t="e">
        <f ca="1">+'3.Tasks'!AF7</f>
        <v>#N/A</v>
      </c>
      <c r="AK9" s="122" t="e">
        <f ca="1">+'3.Tasks'!AG7</f>
        <v>#N/A</v>
      </c>
      <c r="AL9" s="122" t="e">
        <f ca="1">+'3.Tasks'!AH7</f>
        <v>#N/A</v>
      </c>
      <c r="AM9" s="122" t="e">
        <f ca="1">+'3.Tasks'!AI7</f>
        <v>#N/A</v>
      </c>
      <c r="AN9" s="122" t="e">
        <f ca="1">+'3.Tasks'!AJ7</f>
        <v>#N/A</v>
      </c>
      <c r="AO9" s="122" t="e">
        <f ca="1">+'3.Tasks'!AK7</f>
        <v>#N/A</v>
      </c>
      <c r="AP9" s="122" t="e">
        <f ca="1">+'3.Tasks'!AL7</f>
        <v>#N/A</v>
      </c>
      <c r="AQ9" s="122" t="e">
        <f ca="1">+'3.Tasks'!AM7</f>
        <v>#N/A</v>
      </c>
      <c r="AR9" s="122" t="e">
        <f ca="1">+'3.Tasks'!AN7</f>
        <v>#N/A</v>
      </c>
      <c r="AS9" s="122" t="e">
        <f ca="1">+'3.Tasks'!AO7</f>
        <v>#N/A</v>
      </c>
      <c r="AT9" s="122" t="e">
        <f ca="1">+'3.Tasks'!AP7</f>
        <v>#N/A</v>
      </c>
      <c r="AU9" s="122" t="e">
        <f ca="1">+'3.Tasks'!AQ7</f>
        <v>#N/A</v>
      </c>
      <c r="AV9" s="122" t="e">
        <f ca="1">+'3.Tasks'!AR7</f>
        <v>#N/A</v>
      </c>
      <c r="AW9" s="122" t="e">
        <f ca="1">+'3.Tasks'!AS7</f>
        <v>#N/A</v>
      </c>
      <c r="AX9" s="122" t="e">
        <f ca="1">SUBTOTAL(9,N9:AW9)</f>
        <v>#N/A</v>
      </c>
      <c r="AY9" s="122" t="e">
        <f ca="1">SUM(N9:Y9)</f>
        <v>#N/A</v>
      </c>
      <c r="AZ9" s="122" t="e">
        <f ca="1">SUM(Z9:AK9)</f>
        <v>#N/A</v>
      </c>
      <c r="BA9" s="122" t="e">
        <f ca="1">SUM(AL9:AW9)</f>
        <v>#N/A</v>
      </c>
      <c r="BB9" s="130" t="e">
        <f ca="1">IF(AX9=0,0,$D9/$AX9*AY9)</f>
        <v>#N/A</v>
      </c>
      <c r="BC9" s="130" t="e">
        <f ca="1">IF(AX9=0,0,$D9/$AX9*AZ9)</f>
        <v>#N/A</v>
      </c>
      <c r="BD9" s="130" t="e">
        <f ca="1">IF(AX9=0,0,$D9/$AX9*BA9)</f>
        <v>#N/A</v>
      </c>
      <c r="BE9" s="130" t="e">
        <f ca="1">IF(AX9=0,0,$E9/$AX9*AY9)</f>
        <v>#N/A</v>
      </c>
      <c r="BF9" s="130" t="e">
        <f ca="1">IF(AX9=0,0,$E9/$AX9*AZ9)</f>
        <v>#N/A</v>
      </c>
      <c r="BG9" s="130" t="e">
        <f ca="1">IF(AX9=0,0,$E9/$AX9*BA9)</f>
        <v>#N/A</v>
      </c>
      <c r="BH9" s="130" t="e">
        <f ca="1">IF(AX9=0,0,$F9/$AX9*AY9)</f>
        <v>#N/A</v>
      </c>
      <c r="BI9" s="130" t="e">
        <f ca="1">IF(AX9=0,0,$F9/$AX9*AZ9)</f>
        <v>#N/A</v>
      </c>
      <c r="BJ9" s="130" t="e">
        <f ca="1">IF(AX9=0,0,$F9/$AX9*BA9)</f>
        <v>#N/A</v>
      </c>
      <c r="BK9" s="130" t="e">
        <f ca="1">IF(AX9=0,0,$G9/$AX9*AY9)</f>
        <v>#N/A</v>
      </c>
      <c r="BL9" s="130" t="e">
        <f ca="1">IF(AX9=0,0,$G9/$AX9*AZ9)</f>
        <v>#N/A</v>
      </c>
      <c r="BM9" s="130" t="e">
        <f ca="1">IF(AX9=0,0,$G9/$AX9*BA9)</f>
        <v>#N/A</v>
      </c>
      <c r="BN9" s="130" t="e">
        <f ca="1">IF(AX9=0,0,$H9/$AX9*AY9)</f>
        <v>#N/A</v>
      </c>
      <c r="BO9" s="130" t="e">
        <f ca="1">IF(AX9=0,0,$H9/$AX9*AZ9)</f>
        <v>#N/A</v>
      </c>
      <c r="BP9" s="130" t="e">
        <f ca="1">IF(AX9=0,0,$H9/$AX9*BA9)</f>
        <v>#N/A</v>
      </c>
      <c r="BQ9" s="130" t="e">
        <f ca="1">IF(AX9=0,0,$I9/$AX9*AY9)</f>
        <v>#N/A</v>
      </c>
      <c r="BR9" s="130" t="e">
        <f ca="1">IF(AX9=0,0,$I9/$AX9*AZ9)</f>
        <v>#N/A</v>
      </c>
      <c r="BS9" s="130" t="e">
        <f ca="1">IF(AX9=0,0,$I9/$AX9*BA9)</f>
        <v>#N/A</v>
      </c>
      <c r="BT9" s="130" t="e">
        <f ca="1">IF(AX9=0,0,$J9/$AX9*AY9)</f>
        <v>#N/A</v>
      </c>
      <c r="BU9" s="130" t="e">
        <f ca="1">IF(AX9=0,0,$J9/$AX9*AZ9)</f>
        <v>#N/A</v>
      </c>
      <c r="BV9" s="130" t="e">
        <f ca="1">IF(AX9=0,0,$J9/$AX9*BA9)</f>
        <v>#N/A</v>
      </c>
      <c r="BW9" s="130" t="e">
        <f ca="1">IF(AX9=0,0,$L9/$AX9*AY9)</f>
        <v>#N/A</v>
      </c>
      <c r="BX9" s="130" t="e">
        <f ca="1">IF(AX9=0,0,$L9/$AX9*AZ9)</f>
        <v>#N/A</v>
      </c>
      <c r="BY9" s="130" t="e">
        <f ca="1">IF(AX9=0,0,$L9/$AX9*BA9)</f>
        <v>#N/A</v>
      </c>
    </row>
    <row r="10" spans="1:79" ht="75" customHeight="1" thickBot="1" x14ac:dyDescent="0.3">
      <c r="B10" s="387" t="s">
        <v>710</v>
      </c>
      <c r="C10" s="728" t="str">
        <f>IF(C9="NA","NA","")</f>
        <v>NA</v>
      </c>
      <c r="D10" s="728"/>
      <c r="E10" s="728"/>
      <c r="F10" s="728"/>
      <c r="G10" s="728"/>
      <c r="H10" s="728"/>
      <c r="I10" s="728"/>
      <c r="J10" s="728"/>
      <c r="K10" s="728"/>
      <c r="L10" s="728"/>
      <c r="M10" s="728"/>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row>
    <row r="11" spans="1:79" ht="15.75" thickTop="1" x14ac:dyDescent="0.25">
      <c r="A11" t="s">
        <v>22</v>
      </c>
      <c r="B11" s="380" t="s">
        <v>843</v>
      </c>
      <c r="C11" s="381" t="str">
        <f>IF(VLOOKUP(B11,'3.Tasks'!$B$4:$C$23,2,FALSE)=0,"NA",VLOOKUP(B11,'3.Tasks'!$B$4:$C$23,2,FALSE))</f>
        <v>NA</v>
      </c>
      <c r="D11" s="382">
        <f ca="1">HLOOKUP(A11,CAL_BO!$BB$4:$BU$30,27,FALSE)+(HLOOKUP(A11,'4.1'!$AP$4:$BI$10,7,FALSE))</f>
        <v>0</v>
      </c>
      <c r="E11" s="383"/>
      <c r="F11" s="383"/>
      <c r="G11" s="382">
        <f>HLOOKUP(A11,'5.Equipments'!$AJ$2:$BC$23,22,FALSE)</f>
        <v>0</v>
      </c>
      <c r="H11" s="383"/>
      <c r="I11" s="383"/>
      <c r="J11" s="383"/>
      <c r="K11" s="384">
        <f t="shared" ref="K11" ca="1" si="5">SUM(D11:J11)*0.25</f>
        <v>0</v>
      </c>
      <c r="L11" s="385">
        <v>0</v>
      </c>
      <c r="M11" s="386">
        <f t="shared" ref="M11" ca="1" si="6">SUM(D11:L11)</f>
        <v>0</v>
      </c>
      <c r="N11" s="122">
        <f ca="1">+'3.Tasks'!J8</f>
        <v>0</v>
      </c>
      <c r="O11" s="122">
        <f ca="1">+'3.Tasks'!K8</f>
        <v>0</v>
      </c>
      <c r="P11" s="122" t="e">
        <f ca="1">+'3.Tasks'!L8</f>
        <v>#N/A</v>
      </c>
      <c r="Q11" s="122" t="e">
        <f ca="1">+'3.Tasks'!M8</f>
        <v>#N/A</v>
      </c>
      <c r="R11" s="122" t="e">
        <f ca="1">+'3.Tasks'!N8</f>
        <v>#N/A</v>
      </c>
      <c r="S11" s="122" t="e">
        <f ca="1">+'3.Tasks'!O8</f>
        <v>#N/A</v>
      </c>
      <c r="T11" s="122" t="e">
        <f ca="1">+'3.Tasks'!P8</f>
        <v>#N/A</v>
      </c>
      <c r="U11" s="122" t="e">
        <f ca="1">+'3.Tasks'!Q8</f>
        <v>#N/A</v>
      </c>
      <c r="V11" s="122" t="e">
        <f ca="1">+'3.Tasks'!R8</f>
        <v>#N/A</v>
      </c>
      <c r="W11" s="122" t="e">
        <f ca="1">+'3.Tasks'!S8</f>
        <v>#N/A</v>
      </c>
      <c r="X11" s="122" t="e">
        <f ca="1">+'3.Tasks'!T8</f>
        <v>#N/A</v>
      </c>
      <c r="Y11" s="122" t="e">
        <f ca="1">+'3.Tasks'!U8</f>
        <v>#N/A</v>
      </c>
      <c r="Z11" s="122" t="e">
        <f ca="1">+'3.Tasks'!V8</f>
        <v>#N/A</v>
      </c>
      <c r="AA11" s="122" t="e">
        <f ca="1">+'3.Tasks'!W8</f>
        <v>#N/A</v>
      </c>
      <c r="AB11" s="122" t="e">
        <f ca="1">+'3.Tasks'!X8</f>
        <v>#N/A</v>
      </c>
      <c r="AC11" s="122" t="e">
        <f ca="1">+'3.Tasks'!Y8</f>
        <v>#N/A</v>
      </c>
      <c r="AD11" s="122" t="e">
        <f ca="1">+'3.Tasks'!Z8</f>
        <v>#N/A</v>
      </c>
      <c r="AE11" s="122" t="e">
        <f ca="1">+'3.Tasks'!AA8</f>
        <v>#N/A</v>
      </c>
      <c r="AF11" s="122" t="e">
        <f ca="1">+'3.Tasks'!AB8</f>
        <v>#N/A</v>
      </c>
      <c r="AG11" s="122" t="e">
        <f ca="1">+'3.Tasks'!AC8</f>
        <v>#N/A</v>
      </c>
      <c r="AH11" s="122" t="e">
        <f ca="1">+'3.Tasks'!AD8</f>
        <v>#N/A</v>
      </c>
      <c r="AI11" s="122" t="e">
        <f ca="1">+'3.Tasks'!AE8</f>
        <v>#N/A</v>
      </c>
      <c r="AJ11" s="122" t="e">
        <f ca="1">+'3.Tasks'!AF8</f>
        <v>#N/A</v>
      </c>
      <c r="AK11" s="122" t="e">
        <f ca="1">+'3.Tasks'!AG8</f>
        <v>#N/A</v>
      </c>
      <c r="AL11" s="122" t="e">
        <f ca="1">+'3.Tasks'!AH8</f>
        <v>#N/A</v>
      </c>
      <c r="AM11" s="122" t="e">
        <f ca="1">+'3.Tasks'!AI8</f>
        <v>#N/A</v>
      </c>
      <c r="AN11" s="122" t="e">
        <f ca="1">+'3.Tasks'!AJ8</f>
        <v>#N/A</v>
      </c>
      <c r="AO11" s="122" t="e">
        <f ca="1">+'3.Tasks'!AK8</f>
        <v>#N/A</v>
      </c>
      <c r="AP11" s="122" t="e">
        <f ca="1">+'3.Tasks'!AL8</f>
        <v>#N/A</v>
      </c>
      <c r="AQ11" s="122" t="e">
        <f ca="1">+'3.Tasks'!AM8</f>
        <v>#N/A</v>
      </c>
      <c r="AR11" s="122" t="e">
        <f ca="1">+'3.Tasks'!AN8</f>
        <v>#N/A</v>
      </c>
      <c r="AS11" s="122" t="e">
        <f ca="1">+'3.Tasks'!AO8</f>
        <v>#N/A</v>
      </c>
      <c r="AT11" s="122" t="e">
        <f ca="1">+'3.Tasks'!AP8</f>
        <v>#N/A</v>
      </c>
      <c r="AU11" s="122" t="e">
        <f ca="1">+'3.Tasks'!AQ8</f>
        <v>#N/A</v>
      </c>
      <c r="AV11" s="122" t="e">
        <f ca="1">+'3.Tasks'!AR8</f>
        <v>#N/A</v>
      </c>
      <c r="AW11" s="122" t="e">
        <f ca="1">+'3.Tasks'!AS8</f>
        <v>#N/A</v>
      </c>
      <c r="AX11" s="122" t="e">
        <f ca="1">SUBTOTAL(9,N11:AW11)</f>
        <v>#N/A</v>
      </c>
      <c r="AY11" s="122" t="e">
        <f ca="1">SUM(N11:Y11)</f>
        <v>#N/A</v>
      </c>
      <c r="AZ11" s="122" t="e">
        <f ca="1">SUM(Z11:AK11)</f>
        <v>#N/A</v>
      </c>
      <c r="BA11" s="122" t="e">
        <f ca="1">SUM(AL11:AW11)</f>
        <v>#N/A</v>
      </c>
      <c r="BB11" s="130" t="e">
        <f ca="1">IF(AX11=0,0,$D11/$AX11*AY11)</f>
        <v>#N/A</v>
      </c>
      <c r="BC11" s="130" t="e">
        <f ca="1">IF(AX11=0,0,$D11/$AX11*AZ11)</f>
        <v>#N/A</v>
      </c>
      <c r="BD11" s="130" t="e">
        <f ca="1">IF(AX11=0,0,$D11/$AX11*BA11)</f>
        <v>#N/A</v>
      </c>
      <c r="BE11" s="130" t="e">
        <f ca="1">IF(AX11=0,0,$E11/$AX11*AY11)</f>
        <v>#N/A</v>
      </c>
      <c r="BF11" s="130" t="e">
        <f ca="1">IF(AX11=0,0,$E11/$AX11*AZ11)</f>
        <v>#N/A</v>
      </c>
      <c r="BG11" s="130" t="e">
        <f ca="1">IF(AX11=0,0,$E11/$AX11*BA11)</f>
        <v>#N/A</v>
      </c>
      <c r="BH11" s="130" t="e">
        <f ca="1">IF(AX11=0,0,$F11/$AX11*AY11)</f>
        <v>#N/A</v>
      </c>
      <c r="BI11" s="130" t="e">
        <f ca="1">IF(AX11=0,0,$F11/$AX11*AZ11)</f>
        <v>#N/A</v>
      </c>
      <c r="BJ11" s="130" t="e">
        <f ca="1">IF(AX11=0,0,$F11/$AX11*BA11)</f>
        <v>#N/A</v>
      </c>
      <c r="BK11" s="130" t="e">
        <f ca="1">IF(AX11=0,0,$G11/$AX11*AY11)</f>
        <v>#N/A</v>
      </c>
      <c r="BL11" s="130" t="e">
        <f ca="1">IF(AX11=0,0,$G11/$AX11*AZ11)</f>
        <v>#N/A</v>
      </c>
      <c r="BM11" s="130" t="e">
        <f ca="1">IF(AX11=0,0,$G11/$AX11*BA11)</f>
        <v>#N/A</v>
      </c>
      <c r="BN11" s="130" t="e">
        <f ca="1">IF(AX11=0,0,$H11/$AX11*AY11)</f>
        <v>#N/A</v>
      </c>
      <c r="BO11" s="130" t="e">
        <f ca="1">IF(AX11=0,0,$H11/$AX11*AZ11)</f>
        <v>#N/A</v>
      </c>
      <c r="BP11" s="130" t="e">
        <f ca="1">IF(AX11=0,0,$H11/$AX11*BA11)</f>
        <v>#N/A</v>
      </c>
      <c r="BQ11" s="130" t="e">
        <f ca="1">IF(AX11=0,0,$I11/$AX11*AY11)</f>
        <v>#N/A</v>
      </c>
      <c r="BR11" s="130" t="e">
        <f ca="1">IF(AX11=0,0,$I11/$AX11*AZ11)</f>
        <v>#N/A</v>
      </c>
      <c r="BS11" s="130" t="e">
        <f ca="1">IF(AX11=0,0,$I11/$AX11*BA11)</f>
        <v>#N/A</v>
      </c>
      <c r="BT11" s="130" t="e">
        <f ca="1">IF(AX11=0,0,$J11/$AX11*AY11)</f>
        <v>#N/A</v>
      </c>
      <c r="BU11" s="130" t="e">
        <f ca="1">IF(AX11=0,0,$J11/$AX11*AZ11)</f>
        <v>#N/A</v>
      </c>
      <c r="BV11" s="130" t="e">
        <f ca="1">IF(AX11=0,0,$J11/$AX11*BA11)</f>
        <v>#N/A</v>
      </c>
      <c r="BW11" s="130" t="e">
        <f ca="1">IF(AX11=0,0,$L11/$AX11*AY11)</f>
        <v>#N/A</v>
      </c>
      <c r="BX11" s="130" t="e">
        <f ca="1">IF(AX11=0,0,$L11/$AX11*AZ11)</f>
        <v>#N/A</v>
      </c>
      <c r="BY11" s="130" t="e">
        <f ca="1">IF(AX11=0,0,$L11/$AX11*BA11)</f>
        <v>#N/A</v>
      </c>
    </row>
    <row r="12" spans="1:79" ht="75" customHeight="1" thickBot="1" x14ac:dyDescent="0.3">
      <c r="B12" s="387" t="s">
        <v>710</v>
      </c>
      <c r="C12" s="728" t="str">
        <f>IF(C11="NA","NA","")</f>
        <v>NA</v>
      </c>
      <c r="D12" s="728"/>
      <c r="E12" s="728"/>
      <c r="F12" s="728"/>
      <c r="G12" s="728"/>
      <c r="H12" s="728"/>
      <c r="I12" s="728"/>
      <c r="J12" s="728"/>
      <c r="K12" s="728"/>
      <c r="L12" s="728"/>
      <c r="M12" s="728"/>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row>
    <row r="13" spans="1:79" ht="15.75" thickTop="1" x14ac:dyDescent="0.25">
      <c r="A13" t="s">
        <v>23</v>
      </c>
      <c r="B13" s="380" t="s">
        <v>844</v>
      </c>
      <c r="C13" s="381" t="str">
        <f>IF(VLOOKUP(B13,'3.Tasks'!$B$4:$C$23,2,FALSE)=0,"NA",VLOOKUP(B13,'3.Tasks'!$B$4:$C$23,2,FALSE))</f>
        <v>NA</v>
      </c>
      <c r="D13" s="382">
        <f ca="1">HLOOKUP(A13,CAL_BO!$BB$4:$BU$30,27,FALSE)+(HLOOKUP(A13,'4.1'!$AP$4:$BI$10,7,FALSE))</f>
        <v>0</v>
      </c>
      <c r="E13" s="383"/>
      <c r="F13" s="383"/>
      <c r="G13" s="382">
        <f>HLOOKUP(A13,'5.Equipments'!$AJ$2:$BC$23,22,FALSE)</f>
        <v>0</v>
      </c>
      <c r="H13" s="383"/>
      <c r="I13" s="383"/>
      <c r="J13" s="383"/>
      <c r="K13" s="384">
        <f ca="1">SUM(D13:J13)*0.25</f>
        <v>0</v>
      </c>
      <c r="L13" s="385">
        <v>0</v>
      </c>
      <c r="M13" s="386">
        <f t="shared" ref="M13" ca="1" si="7">SUM(D13:L13)</f>
        <v>0</v>
      </c>
      <c r="N13" s="122">
        <f ca="1">+'3.Tasks'!J9</f>
        <v>0</v>
      </c>
      <c r="O13" s="122">
        <f ca="1">+'3.Tasks'!K9</f>
        <v>0</v>
      </c>
      <c r="P13" s="122" t="e">
        <f ca="1">+'3.Tasks'!L9</f>
        <v>#N/A</v>
      </c>
      <c r="Q13" s="122" t="e">
        <f ca="1">+'3.Tasks'!M9</f>
        <v>#N/A</v>
      </c>
      <c r="R13" s="122" t="e">
        <f ca="1">+'3.Tasks'!N9</f>
        <v>#N/A</v>
      </c>
      <c r="S13" s="122" t="e">
        <f ca="1">+'3.Tasks'!O9</f>
        <v>#N/A</v>
      </c>
      <c r="T13" s="122" t="e">
        <f ca="1">+'3.Tasks'!P9</f>
        <v>#N/A</v>
      </c>
      <c r="U13" s="122" t="e">
        <f ca="1">+'3.Tasks'!Q9</f>
        <v>#N/A</v>
      </c>
      <c r="V13" s="122" t="e">
        <f ca="1">+'3.Tasks'!R9</f>
        <v>#N/A</v>
      </c>
      <c r="W13" s="122" t="e">
        <f ca="1">+'3.Tasks'!S9</f>
        <v>#N/A</v>
      </c>
      <c r="X13" s="122" t="e">
        <f ca="1">+'3.Tasks'!T9</f>
        <v>#N/A</v>
      </c>
      <c r="Y13" s="122" t="e">
        <f ca="1">+'3.Tasks'!U9</f>
        <v>#N/A</v>
      </c>
      <c r="Z13" s="122" t="e">
        <f ca="1">+'3.Tasks'!V9</f>
        <v>#N/A</v>
      </c>
      <c r="AA13" s="122" t="e">
        <f ca="1">+'3.Tasks'!W9</f>
        <v>#N/A</v>
      </c>
      <c r="AB13" s="122" t="e">
        <f ca="1">+'3.Tasks'!X9</f>
        <v>#N/A</v>
      </c>
      <c r="AC13" s="122" t="e">
        <f ca="1">+'3.Tasks'!Y9</f>
        <v>#N/A</v>
      </c>
      <c r="AD13" s="122" t="e">
        <f ca="1">+'3.Tasks'!Z9</f>
        <v>#N/A</v>
      </c>
      <c r="AE13" s="122" t="e">
        <f ca="1">+'3.Tasks'!AA9</f>
        <v>#N/A</v>
      </c>
      <c r="AF13" s="122" t="e">
        <f ca="1">+'3.Tasks'!AB9</f>
        <v>#N/A</v>
      </c>
      <c r="AG13" s="122" t="e">
        <f ca="1">+'3.Tasks'!AC9</f>
        <v>#N/A</v>
      </c>
      <c r="AH13" s="122" t="e">
        <f ca="1">+'3.Tasks'!AD9</f>
        <v>#N/A</v>
      </c>
      <c r="AI13" s="122" t="e">
        <f ca="1">+'3.Tasks'!AE9</f>
        <v>#N/A</v>
      </c>
      <c r="AJ13" s="122" t="e">
        <f ca="1">+'3.Tasks'!AF9</f>
        <v>#N/A</v>
      </c>
      <c r="AK13" s="122" t="e">
        <f ca="1">+'3.Tasks'!AG9</f>
        <v>#N/A</v>
      </c>
      <c r="AL13" s="122" t="e">
        <f ca="1">+'3.Tasks'!AH9</f>
        <v>#N/A</v>
      </c>
      <c r="AM13" s="122" t="e">
        <f ca="1">+'3.Tasks'!AI9</f>
        <v>#N/A</v>
      </c>
      <c r="AN13" s="122" t="e">
        <f ca="1">+'3.Tasks'!AJ9</f>
        <v>#N/A</v>
      </c>
      <c r="AO13" s="122" t="e">
        <f ca="1">+'3.Tasks'!AK9</f>
        <v>#N/A</v>
      </c>
      <c r="AP13" s="122" t="e">
        <f ca="1">+'3.Tasks'!AL9</f>
        <v>#N/A</v>
      </c>
      <c r="AQ13" s="122" t="e">
        <f ca="1">+'3.Tasks'!AM9</f>
        <v>#N/A</v>
      </c>
      <c r="AR13" s="122" t="e">
        <f ca="1">+'3.Tasks'!AN9</f>
        <v>#N/A</v>
      </c>
      <c r="AS13" s="122" t="e">
        <f ca="1">+'3.Tasks'!AO9</f>
        <v>#N/A</v>
      </c>
      <c r="AT13" s="122" t="e">
        <f ca="1">+'3.Tasks'!AP9</f>
        <v>#N/A</v>
      </c>
      <c r="AU13" s="122" t="e">
        <f ca="1">+'3.Tasks'!AQ9</f>
        <v>#N/A</v>
      </c>
      <c r="AV13" s="122" t="e">
        <f ca="1">+'3.Tasks'!AR9</f>
        <v>#N/A</v>
      </c>
      <c r="AW13" s="122" t="e">
        <f ca="1">+'3.Tasks'!AS9</f>
        <v>#N/A</v>
      </c>
      <c r="AX13" s="122" t="e">
        <f ca="1">SUBTOTAL(9,N13:AW13)</f>
        <v>#N/A</v>
      </c>
      <c r="AY13" s="122" t="e">
        <f ca="1">SUM(N13:Y13)</f>
        <v>#N/A</v>
      </c>
      <c r="AZ13" s="122" t="e">
        <f ca="1">SUM(Z13:AK13)</f>
        <v>#N/A</v>
      </c>
      <c r="BA13" s="122" t="e">
        <f ca="1">SUM(AL13:AW13)</f>
        <v>#N/A</v>
      </c>
      <c r="BB13" s="130" t="e">
        <f ca="1">IF(AX13=0,0,$D13/$AX13*AY13)</f>
        <v>#N/A</v>
      </c>
      <c r="BC13" s="130" t="e">
        <f ca="1">IF(AX13=0,0,$D13/$AX13*AZ13)</f>
        <v>#N/A</v>
      </c>
      <c r="BD13" s="130" t="e">
        <f ca="1">IF(AX13=0,0,$D13/$AX13*BA13)</f>
        <v>#N/A</v>
      </c>
      <c r="BE13" s="130" t="e">
        <f ca="1">IF(AX13=0,0,$E13/$AX13*AY13)</f>
        <v>#N/A</v>
      </c>
      <c r="BF13" s="130" t="e">
        <f ca="1">IF(AX13=0,0,$E13/$AX13*AZ13)</f>
        <v>#N/A</v>
      </c>
      <c r="BG13" s="130" t="e">
        <f ca="1">IF(AX13=0,0,$E13/$AX13*BA13)</f>
        <v>#N/A</v>
      </c>
      <c r="BH13" s="130" t="e">
        <f ca="1">IF(AX13=0,0,$F13/$AX13*AY13)</f>
        <v>#N/A</v>
      </c>
      <c r="BI13" s="130" t="e">
        <f ca="1">IF(AX13=0,0,$F13/$AX13*AZ13)</f>
        <v>#N/A</v>
      </c>
      <c r="BJ13" s="130" t="e">
        <f ca="1">IF(AX13=0,0,$F13/$AX13*BA13)</f>
        <v>#N/A</v>
      </c>
      <c r="BK13" s="130" t="e">
        <f ca="1">IF(AX13=0,0,$G13/$AX13*AY13)</f>
        <v>#N/A</v>
      </c>
      <c r="BL13" s="130" t="e">
        <f ca="1">IF(AX13=0,0,$G13/$AX13*AZ13)</f>
        <v>#N/A</v>
      </c>
      <c r="BM13" s="130" t="e">
        <f ca="1">IF(AX13=0,0,$G13/$AX13*BA13)</f>
        <v>#N/A</v>
      </c>
      <c r="BN13" s="130" t="e">
        <f ca="1">IF(AX13=0,0,$H13/$AX13*AY13)</f>
        <v>#N/A</v>
      </c>
      <c r="BO13" s="130" t="e">
        <f ca="1">IF(AX13=0,0,$H13/$AX13*AZ13)</f>
        <v>#N/A</v>
      </c>
      <c r="BP13" s="130" t="e">
        <f ca="1">IF(AX13=0,0,$H13/$AX13*BA13)</f>
        <v>#N/A</v>
      </c>
      <c r="BQ13" s="130" t="e">
        <f ca="1">IF(AX13=0,0,$I13/$AX13*AY13)</f>
        <v>#N/A</v>
      </c>
      <c r="BR13" s="130" t="e">
        <f ca="1">IF(AX13=0,0,$I13/$AX13*AZ13)</f>
        <v>#N/A</v>
      </c>
      <c r="BS13" s="130" t="e">
        <f ca="1">IF(AX13=0,0,$I13/$AX13*BA13)</f>
        <v>#N/A</v>
      </c>
      <c r="BT13" s="130" t="e">
        <f ca="1">IF(AX13=0,0,$J13/$AX13*AY13)</f>
        <v>#N/A</v>
      </c>
      <c r="BU13" s="130" t="e">
        <f ca="1">IF(AX13=0,0,$J13/$AX13*AZ13)</f>
        <v>#N/A</v>
      </c>
      <c r="BV13" s="130" t="e">
        <f ca="1">IF(AX13=0,0,$J13/$AX13*BA13)</f>
        <v>#N/A</v>
      </c>
      <c r="BW13" s="130" t="e">
        <f ca="1">IF(AX13=0,0,$L13/$AX13*AY13)</f>
        <v>#N/A</v>
      </c>
      <c r="BX13" s="130" t="e">
        <f ca="1">IF(AX13=0,0,$L13/$AX13*AZ13)</f>
        <v>#N/A</v>
      </c>
      <c r="BY13" s="130" t="e">
        <f ca="1">IF(AX13=0,0,$L13/$AX13*BA13)</f>
        <v>#N/A</v>
      </c>
    </row>
    <row r="14" spans="1:79" ht="75" customHeight="1" thickBot="1" x14ac:dyDescent="0.3">
      <c r="B14" s="387" t="s">
        <v>710</v>
      </c>
      <c r="C14" s="728" t="str">
        <f>IF(C13="NA","NA","")</f>
        <v>NA</v>
      </c>
      <c r="D14" s="728"/>
      <c r="E14" s="728"/>
      <c r="F14" s="728"/>
      <c r="G14" s="728"/>
      <c r="H14" s="728"/>
      <c r="I14" s="728"/>
      <c r="J14" s="728"/>
      <c r="K14" s="728"/>
      <c r="L14" s="728"/>
      <c r="M14" s="728"/>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row>
    <row r="15" spans="1:79" ht="15.75" thickTop="1" x14ac:dyDescent="0.25">
      <c r="A15" t="s">
        <v>24</v>
      </c>
      <c r="B15" s="380" t="s">
        <v>845</v>
      </c>
      <c r="C15" s="381" t="str">
        <f>IF(VLOOKUP(B15,'3.Tasks'!$B$4:$C$23,2,FALSE)=0,"NA",VLOOKUP(B15,'3.Tasks'!$B$4:$C$23,2,FALSE))</f>
        <v>NA</v>
      </c>
      <c r="D15" s="382">
        <f ca="1">HLOOKUP(A15,CAL_BO!$BB$4:$BU$30,27,FALSE)+(HLOOKUP(A15,'4.1'!$AP$4:$BI$10,7,FALSE))</f>
        <v>0</v>
      </c>
      <c r="E15" s="383"/>
      <c r="F15" s="383"/>
      <c r="G15" s="382">
        <f>HLOOKUP(A15,'5.Equipments'!$AJ$2:$BC$23,22,FALSE)</f>
        <v>0</v>
      </c>
      <c r="H15" s="383"/>
      <c r="I15" s="383"/>
      <c r="J15" s="383"/>
      <c r="K15" s="384">
        <f t="shared" ref="K15" ca="1" si="8">SUM(D15:J15)*0.25</f>
        <v>0</v>
      </c>
      <c r="L15" s="385">
        <v>0</v>
      </c>
      <c r="M15" s="386">
        <f t="shared" ref="M15" ca="1" si="9">SUM(D15:L15)</f>
        <v>0</v>
      </c>
      <c r="N15" s="122">
        <f ca="1">+'3.Tasks'!J10</f>
        <v>0</v>
      </c>
      <c r="O15" s="122">
        <f ca="1">+'3.Tasks'!K10</f>
        <v>0</v>
      </c>
      <c r="P15" s="122" t="e">
        <f ca="1">+'3.Tasks'!L10</f>
        <v>#N/A</v>
      </c>
      <c r="Q15" s="122" t="e">
        <f ca="1">+'3.Tasks'!M10</f>
        <v>#N/A</v>
      </c>
      <c r="R15" s="122" t="e">
        <f ca="1">+'3.Tasks'!N10</f>
        <v>#N/A</v>
      </c>
      <c r="S15" s="122" t="e">
        <f ca="1">+'3.Tasks'!O10</f>
        <v>#N/A</v>
      </c>
      <c r="T15" s="122" t="e">
        <f ca="1">+'3.Tasks'!P10</f>
        <v>#N/A</v>
      </c>
      <c r="U15" s="122" t="e">
        <f ca="1">+'3.Tasks'!Q10</f>
        <v>#N/A</v>
      </c>
      <c r="V15" s="122" t="e">
        <f ca="1">+'3.Tasks'!R10</f>
        <v>#N/A</v>
      </c>
      <c r="W15" s="122" t="e">
        <f ca="1">+'3.Tasks'!S10</f>
        <v>#N/A</v>
      </c>
      <c r="X15" s="122" t="e">
        <f ca="1">+'3.Tasks'!T10</f>
        <v>#N/A</v>
      </c>
      <c r="Y15" s="122" t="e">
        <f ca="1">+'3.Tasks'!U10</f>
        <v>#N/A</v>
      </c>
      <c r="Z15" s="122" t="e">
        <f ca="1">+'3.Tasks'!V10</f>
        <v>#N/A</v>
      </c>
      <c r="AA15" s="122" t="e">
        <f ca="1">+'3.Tasks'!W10</f>
        <v>#N/A</v>
      </c>
      <c r="AB15" s="122" t="e">
        <f ca="1">+'3.Tasks'!X10</f>
        <v>#N/A</v>
      </c>
      <c r="AC15" s="122" t="e">
        <f ca="1">+'3.Tasks'!Y10</f>
        <v>#N/A</v>
      </c>
      <c r="AD15" s="122" t="e">
        <f ca="1">+'3.Tasks'!Z10</f>
        <v>#N/A</v>
      </c>
      <c r="AE15" s="122" t="e">
        <f ca="1">+'3.Tasks'!AA10</f>
        <v>#N/A</v>
      </c>
      <c r="AF15" s="122" t="e">
        <f ca="1">+'3.Tasks'!AB10</f>
        <v>#N/A</v>
      </c>
      <c r="AG15" s="122" t="e">
        <f ca="1">+'3.Tasks'!AC10</f>
        <v>#N/A</v>
      </c>
      <c r="AH15" s="122" t="e">
        <f ca="1">+'3.Tasks'!AD10</f>
        <v>#N/A</v>
      </c>
      <c r="AI15" s="122" t="e">
        <f ca="1">+'3.Tasks'!AE10</f>
        <v>#N/A</v>
      </c>
      <c r="AJ15" s="122" t="e">
        <f ca="1">+'3.Tasks'!AF10</f>
        <v>#N/A</v>
      </c>
      <c r="AK15" s="122" t="e">
        <f ca="1">+'3.Tasks'!AG10</f>
        <v>#N/A</v>
      </c>
      <c r="AL15" s="122" t="e">
        <f ca="1">+'3.Tasks'!AH10</f>
        <v>#N/A</v>
      </c>
      <c r="AM15" s="122" t="e">
        <f ca="1">+'3.Tasks'!AI10</f>
        <v>#N/A</v>
      </c>
      <c r="AN15" s="122" t="e">
        <f ca="1">+'3.Tasks'!AJ10</f>
        <v>#N/A</v>
      </c>
      <c r="AO15" s="122" t="e">
        <f ca="1">+'3.Tasks'!AK10</f>
        <v>#N/A</v>
      </c>
      <c r="AP15" s="122" t="e">
        <f ca="1">+'3.Tasks'!AL10</f>
        <v>#N/A</v>
      </c>
      <c r="AQ15" s="122" t="e">
        <f ca="1">+'3.Tasks'!AM10</f>
        <v>#N/A</v>
      </c>
      <c r="AR15" s="122" t="e">
        <f ca="1">+'3.Tasks'!AN10</f>
        <v>#N/A</v>
      </c>
      <c r="AS15" s="122" t="e">
        <f ca="1">+'3.Tasks'!AO10</f>
        <v>#N/A</v>
      </c>
      <c r="AT15" s="122" t="e">
        <f ca="1">+'3.Tasks'!AP10</f>
        <v>#N/A</v>
      </c>
      <c r="AU15" s="122" t="e">
        <f ca="1">+'3.Tasks'!AQ10</f>
        <v>#N/A</v>
      </c>
      <c r="AV15" s="122" t="e">
        <f ca="1">+'3.Tasks'!AR10</f>
        <v>#N/A</v>
      </c>
      <c r="AW15" s="122" t="e">
        <f ca="1">+'3.Tasks'!AS10</f>
        <v>#N/A</v>
      </c>
      <c r="AX15" s="122" t="e">
        <f ca="1">SUBTOTAL(9,N15:AW15)</f>
        <v>#N/A</v>
      </c>
      <c r="AY15" s="122" t="e">
        <f ca="1">SUM(N15:Y15)</f>
        <v>#N/A</v>
      </c>
      <c r="AZ15" s="122" t="e">
        <f ca="1">SUM(Z15:AK15)</f>
        <v>#N/A</v>
      </c>
      <c r="BA15" s="122" t="e">
        <f ca="1">SUM(AL15:AW15)</f>
        <v>#N/A</v>
      </c>
      <c r="BB15" s="130" t="e">
        <f ca="1">IF(AX15=0,0,$D15/$AX15*AY15)</f>
        <v>#N/A</v>
      </c>
      <c r="BC15" s="130" t="e">
        <f ca="1">IF(AX15=0,0,$D15/$AX15*AZ15)</f>
        <v>#N/A</v>
      </c>
      <c r="BD15" s="130" t="e">
        <f ca="1">IF(AX15=0,0,$D15/$AX15*BA15)</f>
        <v>#N/A</v>
      </c>
      <c r="BE15" s="130" t="e">
        <f ca="1">IF(AX15=0,0,$E15/$AX15*AY15)</f>
        <v>#N/A</v>
      </c>
      <c r="BF15" s="130" t="e">
        <f ca="1">IF(AX15=0,0,$E15/$AX15*AZ15)</f>
        <v>#N/A</v>
      </c>
      <c r="BG15" s="130" t="e">
        <f ca="1">IF(AX15=0,0,$E15/$AX15*BA15)</f>
        <v>#N/A</v>
      </c>
      <c r="BH15" s="130" t="e">
        <f ca="1">IF(AX15=0,0,$F15/$AX15*AY15)</f>
        <v>#N/A</v>
      </c>
      <c r="BI15" s="130" t="e">
        <f ca="1">IF(AX15=0,0,$F15/$AX15*AZ15)</f>
        <v>#N/A</v>
      </c>
      <c r="BJ15" s="130" t="e">
        <f ca="1">IF(AX15=0,0,$F15/$AX15*BA15)</f>
        <v>#N/A</v>
      </c>
      <c r="BK15" s="130" t="e">
        <f ca="1">IF(AX15=0,0,$G15/$AX15*AY15)</f>
        <v>#N/A</v>
      </c>
      <c r="BL15" s="130" t="e">
        <f ca="1">IF(AX15=0,0,$G15/$AX15*AZ15)</f>
        <v>#N/A</v>
      </c>
      <c r="BM15" s="130" t="e">
        <f ca="1">IF(AX15=0,0,$G15/$AX15*BA15)</f>
        <v>#N/A</v>
      </c>
      <c r="BN15" s="130" t="e">
        <f ca="1">IF(AX15=0,0,$H15/$AX15*AY15)</f>
        <v>#N/A</v>
      </c>
      <c r="BO15" s="130" t="e">
        <f ca="1">IF(AX15=0,0,$H15/$AX15*AZ15)</f>
        <v>#N/A</v>
      </c>
      <c r="BP15" s="130" t="e">
        <f ca="1">IF(AX15=0,0,$H15/$AX15*BA15)</f>
        <v>#N/A</v>
      </c>
      <c r="BQ15" s="130" t="e">
        <f ca="1">IF(AX15=0,0,$I15/$AX15*AY15)</f>
        <v>#N/A</v>
      </c>
      <c r="BR15" s="130" t="e">
        <f ca="1">IF(AX15=0,0,$I15/$AX15*AZ15)</f>
        <v>#N/A</v>
      </c>
      <c r="BS15" s="130" t="e">
        <f ca="1">IF(AX15=0,0,$I15/$AX15*BA15)</f>
        <v>#N/A</v>
      </c>
      <c r="BT15" s="130" t="e">
        <f ca="1">IF(AX15=0,0,$J15/$AX15*AY15)</f>
        <v>#N/A</v>
      </c>
      <c r="BU15" s="130" t="e">
        <f ca="1">IF(AX15=0,0,$J15/$AX15*AZ15)</f>
        <v>#N/A</v>
      </c>
      <c r="BV15" s="130" t="e">
        <f ca="1">IF(AX15=0,0,$J15/$AX15*BA15)</f>
        <v>#N/A</v>
      </c>
      <c r="BW15" s="130" t="e">
        <f ca="1">IF(AX15=0,0,$L15/$AX15*AY15)</f>
        <v>#N/A</v>
      </c>
      <c r="BX15" s="130" t="e">
        <f ca="1">IF(AX15=0,0,$L15/$AX15*AZ15)</f>
        <v>#N/A</v>
      </c>
      <c r="BY15" s="130" t="e">
        <f ca="1">IF(AX15=0,0,$L15/$AX15*BA15)</f>
        <v>#N/A</v>
      </c>
    </row>
    <row r="16" spans="1:79" ht="75" customHeight="1" thickBot="1" x14ac:dyDescent="0.3">
      <c r="B16" s="387" t="s">
        <v>710</v>
      </c>
      <c r="C16" s="728" t="str">
        <f>IF(C15="NA","NA","")</f>
        <v>NA</v>
      </c>
      <c r="D16" s="728"/>
      <c r="E16" s="728"/>
      <c r="F16" s="728"/>
      <c r="G16" s="728"/>
      <c r="H16" s="728"/>
      <c r="I16" s="728"/>
      <c r="J16" s="728"/>
      <c r="K16" s="728"/>
      <c r="L16" s="728"/>
      <c r="M16" s="728"/>
      <c r="BB16" s="131"/>
      <c r="BC16" s="131"/>
      <c r="BD16" s="131"/>
      <c r="BE16" s="131"/>
      <c r="BF16" s="131"/>
      <c r="BG16" s="131"/>
      <c r="BH16" s="131"/>
      <c r="BI16" s="131"/>
      <c r="BJ16" s="131"/>
      <c r="BK16" s="131"/>
      <c r="BL16" s="131"/>
      <c r="BM16" s="131"/>
      <c r="BN16" s="131"/>
      <c r="BO16" s="131"/>
      <c r="BP16" s="131"/>
      <c r="BQ16" s="131"/>
      <c r="BR16" s="131"/>
      <c r="BS16" s="131"/>
      <c r="BT16" s="131"/>
      <c r="BU16" s="131"/>
      <c r="BV16" s="131"/>
      <c r="BW16" s="131"/>
      <c r="BX16" s="131"/>
      <c r="BY16" s="131"/>
    </row>
    <row r="17" spans="1:77" ht="15.75" thickTop="1" x14ac:dyDescent="0.25">
      <c r="A17" t="s">
        <v>25</v>
      </c>
      <c r="B17" s="380" t="s">
        <v>846</v>
      </c>
      <c r="C17" s="381" t="str">
        <f>IF(VLOOKUP(B17,'3.Tasks'!$B$4:$C$23,2,FALSE)=0,"NA",VLOOKUP(B17,'3.Tasks'!$B$4:$C$23,2,FALSE))</f>
        <v>NA</v>
      </c>
      <c r="D17" s="382">
        <f ca="1">HLOOKUP(A17,CAL_BO!$BB$4:$BU$30,27,FALSE)+(HLOOKUP(A17,'4.1'!$AP$4:$BI$10,7,FALSE))</f>
        <v>0</v>
      </c>
      <c r="E17" s="383"/>
      <c r="F17" s="383"/>
      <c r="G17" s="382">
        <f>HLOOKUP(A17,'5.Equipments'!$AJ$2:$BC$23,22,FALSE)</f>
        <v>0</v>
      </c>
      <c r="H17" s="383"/>
      <c r="I17" s="383"/>
      <c r="J17" s="383"/>
      <c r="K17" s="384">
        <f t="shared" ref="K17" ca="1" si="10">SUM(D17:J17)*0.25</f>
        <v>0</v>
      </c>
      <c r="L17" s="385">
        <v>0</v>
      </c>
      <c r="M17" s="386">
        <f t="shared" ref="M17" ca="1" si="11">SUM(D17:L17)</f>
        <v>0</v>
      </c>
      <c r="N17" s="122">
        <f ca="1">+'3.Tasks'!J11</f>
        <v>0</v>
      </c>
      <c r="O17" s="122">
        <f ca="1">+'3.Tasks'!K11</f>
        <v>0</v>
      </c>
      <c r="P17" s="122" t="e">
        <f ca="1">+'3.Tasks'!L11</f>
        <v>#N/A</v>
      </c>
      <c r="Q17" s="122" t="e">
        <f ca="1">+'3.Tasks'!M11</f>
        <v>#N/A</v>
      </c>
      <c r="R17" s="122" t="e">
        <f ca="1">+'3.Tasks'!N11</f>
        <v>#N/A</v>
      </c>
      <c r="S17" s="122" t="e">
        <f ca="1">+'3.Tasks'!O11</f>
        <v>#N/A</v>
      </c>
      <c r="T17" s="122" t="e">
        <f ca="1">+'3.Tasks'!P11</f>
        <v>#N/A</v>
      </c>
      <c r="U17" s="122" t="e">
        <f ca="1">+'3.Tasks'!Q11</f>
        <v>#N/A</v>
      </c>
      <c r="V17" s="122" t="e">
        <f ca="1">+'3.Tasks'!R11</f>
        <v>#N/A</v>
      </c>
      <c r="W17" s="122" t="e">
        <f ca="1">+'3.Tasks'!S11</f>
        <v>#N/A</v>
      </c>
      <c r="X17" s="122" t="e">
        <f ca="1">+'3.Tasks'!T11</f>
        <v>#N/A</v>
      </c>
      <c r="Y17" s="122" t="e">
        <f ca="1">+'3.Tasks'!U11</f>
        <v>#N/A</v>
      </c>
      <c r="Z17" s="122" t="e">
        <f ca="1">+'3.Tasks'!V11</f>
        <v>#N/A</v>
      </c>
      <c r="AA17" s="122" t="e">
        <f ca="1">+'3.Tasks'!W11</f>
        <v>#N/A</v>
      </c>
      <c r="AB17" s="122" t="e">
        <f ca="1">+'3.Tasks'!X11</f>
        <v>#N/A</v>
      </c>
      <c r="AC17" s="122" t="e">
        <f ca="1">+'3.Tasks'!Y11</f>
        <v>#N/A</v>
      </c>
      <c r="AD17" s="122" t="e">
        <f ca="1">+'3.Tasks'!Z11</f>
        <v>#N/A</v>
      </c>
      <c r="AE17" s="122" t="e">
        <f ca="1">+'3.Tasks'!AA11</f>
        <v>#N/A</v>
      </c>
      <c r="AF17" s="122" t="e">
        <f ca="1">+'3.Tasks'!AB11</f>
        <v>#N/A</v>
      </c>
      <c r="AG17" s="122" t="e">
        <f ca="1">+'3.Tasks'!AC11</f>
        <v>#N/A</v>
      </c>
      <c r="AH17" s="122" t="e">
        <f ca="1">+'3.Tasks'!AD11</f>
        <v>#N/A</v>
      </c>
      <c r="AI17" s="122" t="e">
        <f ca="1">+'3.Tasks'!AE11</f>
        <v>#N/A</v>
      </c>
      <c r="AJ17" s="122" t="e">
        <f ca="1">+'3.Tasks'!AF11</f>
        <v>#N/A</v>
      </c>
      <c r="AK17" s="122" t="e">
        <f ca="1">+'3.Tasks'!AG11</f>
        <v>#N/A</v>
      </c>
      <c r="AL17" s="122" t="e">
        <f ca="1">+'3.Tasks'!AH11</f>
        <v>#N/A</v>
      </c>
      <c r="AM17" s="122" t="e">
        <f ca="1">+'3.Tasks'!AI11</f>
        <v>#N/A</v>
      </c>
      <c r="AN17" s="122" t="e">
        <f ca="1">+'3.Tasks'!AJ11</f>
        <v>#N/A</v>
      </c>
      <c r="AO17" s="122" t="e">
        <f ca="1">+'3.Tasks'!AK11</f>
        <v>#N/A</v>
      </c>
      <c r="AP17" s="122" t="e">
        <f ca="1">+'3.Tasks'!AL11</f>
        <v>#N/A</v>
      </c>
      <c r="AQ17" s="122" t="e">
        <f ca="1">+'3.Tasks'!AM11</f>
        <v>#N/A</v>
      </c>
      <c r="AR17" s="122" t="e">
        <f ca="1">+'3.Tasks'!AN11</f>
        <v>#N/A</v>
      </c>
      <c r="AS17" s="122" t="e">
        <f ca="1">+'3.Tasks'!AO11</f>
        <v>#N/A</v>
      </c>
      <c r="AT17" s="122" t="e">
        <f ca="1">+'3.Tasks'!AP11</f>
        <v>#N/A</v>
      </c>
      <c r="AU17" s="122" t="e">
        <f ca="1">+'3.Tasks'!AQ11</f>
        <v>#N/A</v>
      </c>
      <c r="AV17" s="122" t="e">
        <f ca="1">+'3.Tasks'!AR11</f>
        <v>#N/A</v>
      </c>
      <c r="AW17" s="122" t="e">
        <f ca="1">+'3.Tasks'!AS11</f>
        <v>#N/A</v>
      </c>
      <c r="AX17" s="122" t="e">
        <f ca="1">SUBTOTAL(9,N17:AW17)</f>
        <v>#N/A</v>
      </c>
      <c r="AY17" s="122" t="e">
        <f ca="1">SUM(N17:Y17)</f>
        <v>#N/A</v>
      </c>
      <c r="AZ17" s="122" t="e">
        <f ca="1">SUM(Z17:AK17)</f>
        <v>#N/A</v>
      </c>
      <c r="BA17" s="122" t="e">
        <f ca="1">SUM(AL17:AW17)</f>
        <v>#N/A</v>
      </c>
      <c r="BB17" s="130" t="e">
        <f ca="1">IF(AX17=0,0,$D17/$AX17*AY17)</f>
        <v>#N/A</v>
      </c>
      <c r="BC17" s="130" t="e">
        <f ca="1">IF(AX17=0,0,$D17/$AX17*AZ17)</f>
        <v>#N/A</v>
      </c>
      <c r="BD17" s="130" t="e">
        <f ca="1">IF(AX17=0,0,$D17/$AX17*BA17)</f>
        <v>#N/A</v>
      </c>
      <c r="BE17" s="130" t="e">
        <f ca="1">IF(AX17=0,0,$E17/$AX17*AY17)</f>
        <v>#N/A</v>
      </c>
      <c r="BF17" s="130" t="e">
        <f ca="1">IF(AX17=0,0,$E17/$AX17*AZ17)</f>
        <v>#N/A</v>
      </c>
      <c r="BG17" s="130" t="e">
        <f ca="1">IF(AX17=0,0,$E17/$AX17*BA17)</f>
        <v>#N/A</v>
      </c>
      <c r="BH17" s="130" t="e">
        <f ca="1">IF(AX17=0,0,$F17/$AX17*AY17)</f>
        <v>#N/A</v>
      </c>
      <c r="BI17" s="130" t="e">
        <f ca="1">IF(AX17=0,0,$F17/$AX17*AZ17)</f>
        <v>#N/A</v>
      </c>
      <c r="BJ17" s="130" t="e">
        <f ca="1">IF(AX17=0,0,$F17/$AX17*BA17)</f>
        <v>#N/A</v>
      </c>
      <c r="BK17" s="130" t="e">
        <f ca="1">IF(AX17=0,0,$G17/$AX17*AY17)</f>
        <v>#N/A</v>
      </c>
      <c r="BL17" s="130" t="e">
        <f ca="1">IF(AX17=0,0,$G17/$AX17*AZ17)</f>
        <v>#N/A</v>
      </c>
      <c r="BM17" s="130" t="e">
        <f ca="1">IF(AX17=0,0,$G17/$AX17*BA17)</f>
        <v>#N/A</v>
      </c>
      <c r="BN17" s="130" t="e">
        <f ca="1">IF(AX17=0,0,$H17/$AX17*AY17)</f>
        <v>#N/A</v>
      </c>
      <c r="BO17" s="130" t="e">
        <f ca="1">IF(AX17=0,0,$H17/$AX17*AZ17)</f>
        <v>#N/A</v>
      </c>
      <c r="BP17" s="130" t="e">
        <f ca="1">IF(AX17=0,0,$H17/$AX17*BA17)</f>
        <v>#N/A</v>
      </c>
      <c r="BQ17" s="130" t="e">
        <f ca="1">IF(AX17=0,0,$I17/$AX17*AY17)</f>
        <v>#N/A</v>
      </c>
      <c r="BR17" s="130" t="e">
        <f ca="1">IF(AX17=0,0,$I17/$AX17*AZ17)</f>
        <v>#N/A</v>
      </c>
      <c r="BS17" s="130" t="e">
        <f ca="1">IF(AX17=0,0,$I17/$AX17*BA17)</f>
        <v>#N/A</v>
      </c>
      <c r="BT17" s="130" t="e">
        <f ca="1">IF(AX17=0,0,$J17/$AX17*AY17)</f>
        <v>#N/A</v>
      </c>
      <c r="BU17" s="130" t="e">
        <f ca="1">IF(AX17=0,0,$J17/$AX17*AZ17)</f>
        <v>#N/A</v>
      </c>
      <c r="BV17" s="130" t="e">
        <f ca="1">IF(AX17=0,0,$J17/$AX17*BA17)</f>
        <v>#N/A</v>
      </c>
      <c r="BW17" s="130" t="e">
        <f ca="1">IF(AX17=0,0,$L17/$AX17*AY17)</f>
        <v>#N/A</v>
      </c>
      <c r="BX17" s="130" t="e">
        <f ca="1">IF(AX17=0,0,$L17/$AX17*AZ17)</f>
        <v>#N/A</v>
      </c>
      <c r="BY17" s="130" t="e">
        <f ca="1">IF(AX17=0,0,$L17/$AX17*BA17)</f>
        <v>#N/A</v>
      </c>
    </row>
    <row r="18" spans="1:77" ht="75" customHeight="1" thickBot="1" x14ac:dyDescent="0.3">
      <c r="B18" s="387" t="s">
        <v>710</v>
      </c>
      <c r="C18" s="728" t="str">
        <f>IF(C17="NA","NA","")</f>
        <v>NA</v>
      </c>
      <c r="D18" s="728"/>
      <c r="E18" s="728"/>
      <c r="F18" s="728"/>
      <c r="G18" s="728"/>
      <c r="H18" s="728"/>
      <c r="I18" s="728"/>
      <c r="J18" s="728"/>
      <c r="K18" s="728"/>
      <c r="L18" s="728"/>
      <c r="M18" s="728"/>
      <c r="BB18" s="131"/>
      <c r="BC18" s="131"/>
      <c r="BD18" s="131"/>
      <c r="BE18" s="131"/>
      <c r="BF18" s="131"/>
      <c r="BG18" s="131"/>
      <c r="BH18" s="131"/>
      <c r="BI18" s="131"/>
      <c r="BJ18" s="131"/>
      <c r="BK18" s="131"/>
      <c r="BL18" s="131"/>
      <c r="BM18" s="131"/>
      <c r="BN18" s="131"/>
      <c r="BO18" s="131"/>
      <c r="BP18" s="131"/>
      <c r="BQ18" s="131"/>
      <c r="BR18" s="131"/>
      <c r="BS18" s="131"/>
      <c r="BT18" s="131"/>
      <c r="BU18" s="131"/>
      <c r="BV18" s="131"/>
      <c r="BW18" s="131"/>
      <c r="BX18" s="131"/>
      <c r="BY18" s="131"/>
    </row>
    <row r="19" spans="1:77" ht="15.75" thickTop="1" x14ac:dyDescent="0.25">
      <c r="A19" t="s">
        <v>26</v>
      </c>
      <c r="B19" s="380" t="s">
        <v>847</v>
      </c>
      <c r="C19" s="381" t="str">
        <f>IF(VLOOKUP(B19,'3.Tasks'!$B$4:$C$23,2,FALSE)=0,"NA",VLOOKUP(B19,'3.Tasks'!$B$4:$C$23,2,FALSE))</f>
        <v>NA</v>
      </c>
      <c r="D19" s="382">
        <f ca="1">HLOOKUP(A19,CAL_BO!$BB$4:$BU$30,27,FALSE)+(HLOOKUP(A19,'4.1'!$AP$4:$BI$10,7,FALSE))</f>
        <v>0</v>
      </c>
      <c r="E19" s="383"/>
      <c r="F19" s="383"/>
      <c r="G19" s="382">
        <f>HLOOKUP(A19,'5.Equipments'!$AJ$2:$BC$23,22,FALSE)</f>
        <v>0</v>
      </c>
      <c r="H19" s="383"/>
      <c r="I19" s="383"/>
      <c r="J19" s="383"/>
      <c r="K19" s="384">
        <f t="shared" ref="K19" ca="1" si="12">SUM(D19:J19)*0.25</f>
        <v>0</v>
      </c>
      <c r="L19" s="385">
        <v>0</v>
      </c>
      <c r="M19" s="386">
        <f t="shared" ref="M19" ca="1" si="13">SUM(D19:L19)</f>
        <v>0</v>
      </c>
      <c r="N19" s="122">
        <f ca="1">+'3.Tasks'!J12</f>
        <v>0</v>
      </c>
      <c r="O19" s="122">
        <f ca="1">+'3.Tasks'!K12</f>
        <v>0</v>
      </c>
      <c r="P19" s="122" t="e">
        <f ca="1">+'3.Tasks'!L12</f>
        <v>#N/A</v>
      </c>
      <c r="Q19" s="122" t="e">
        <f ca="1">+'3.Tasks'!M12</f>
        <v>#N/A</v>
      </c>
      <c r="R19" s="122" t="e">
        <f ca="1">+'3.Tasks'!N12</f>
        <v>#N/A</v>
      </c>
      <c r="S19" s="122" t="e">
        <f ca="1">+'3.Tasks'!O12</f>
        <v>#N/A</v>
      </c>
      <c r="T19" s="122" t="e">
        <f ca="1">+'3.Tasks'!P12</f>
        <v>#N/A</v>
      </c>
      <c r="U19" s="122" t="e">
        <f ca="1">+'3.Tasks'!Q12</f>
        <v>#N/A</v>
      </c>
      <c r="V19" s="122" t="e">
        <f ca="1">+'3.Tasks'!R12</f>
        <v>#N/A</v>
      </c>
      <c r="W19" s="122" t="e">
        <f ca="1">+'3.Tasks'!S12</f>
        <v>#N/A</v>
      </c>
      <c r="X19" s="122" t="e">
        <f ca="1">+'3.Tasks'!T12</f>
        <v>#N/A</v>
      </c>
      <c r="Y19" s="122" t="e">
        <f ca="1">+'3.Tasks'!U12</f>
        <v>#N/A</v>
      </c>
      <c r="Z19" s="122" t="e">
        <f ca="1">+'3.Tasks'!V12</f>
        <v>#N/A</v>
      </c>
      <c r="AA19" s="122" t="e">
        <f ca="1">+'3.Tasks'!W12</f>
        <v>#N/A</v>
      </c>
      <c r="AB19" s="122" t="e">
        <f ca="1">+'3.Tasks'!X12</f>
        <v>#N/A</v>
      </c>
      <c r="AC19" s="122" t="e">
        <f ca="1">+'3.Tasks'!Y12</f>
        <v>#N/A</v>
      </c>
      <c r="AD19" s="122" t="e">
        <f ca="1">+'3.Tasks'!Z12</f>
        <v>#N/A</v>
      </c>
      <c r="AE19" s="122" t="e">
        <f ca="1">+'3.Tasks'!AA12</f>
        <v>#N/A</v>
      </c>
      <c r="AF19" s="122" t="e">
        <f ca="1">+'3.Tasks'!AB12</f>
        <v>#N/A</v>
      </c>
      <c r="AG19" s="122" t="e">
        <f ca="1">+'3.Tasks'!AC12</f>
        <v>#N/A</v>
      </c>
      <c r="AH19" s="122" t="e">
        <f ca="1">+'3.Tasks'!AD12</f>
        <v>#N/A</v>
      </c>
      <c r="AI19" s="122" t="e">
        <f ca="1">+'3.Tasks'!AE12</f>
        <v>#N/A</v>
      </c>
      <c r="AJ19" s="122" t="e">
        <f ca="1">+'3.Tasks'!AF12</f>
        <v>#N/A</v>
      </c>
      <c r="AK19" s="122" t="e">
        <f ca="1">+'3.Tasks'!AG12</f>
        <v>#N/A</v>
      </c>
      <c r="AL19" s="122" t="e">
        <f ca="1">+'3.Tasks'!AH12</f>
        <v>#N/A</v>
      </c>
      <c r="AM19" s="122" t="e">
        <f ca="1">+'3.Tasks'!AI12</f>
        <v>#N/A</v>
      </c>
      <c r="AN19" s="122" t="e">
        <f ca="1">+'3.Tasks'!AJ12</f>
        <v>#N/A</v>
      </c>
      <c r="AO19" s="122" t="e">
        <f ca="1">+'3.Tasks'!AK12</f>
        <v>#N/A</v>
      </c>
      <c r="AP19" s="122" t="e">
        <f ca="1">+'3.Tasks'!AL12</f>
        <v>#N/A</v>
      </c>
      <c r="AQ19" s="122" t="e">
        <f ca="1">+'3.Tasks'!AM12</f>
        <v>#N/A</v>
      </c>
      <c r="AR19" s="122" t="e">
        <f ca="1">+'3.Tasks'!AN12</f>
        <v>#N/A</v>
      </c>
      <c r="AS19" s="122" t="e">
        <f ca="1">+'3.Tasks'!AO12</f>
        <v>#N/A</v>
      </c>
      <c r="AT19" s="122" t="e">
        <f ca="1">+'3.Tasks'!AP12</f>
        <v>#N/A</v>
      </c>
      <c r="AU19" s="122" t="e">
        <f ca="1">+'3.Tasks'!AQ12</f>
        <v>#N/A</v>
      </c>
      <c r="AV19" s="122" t="e">
        <f ca="1">+'3.Tasks'!AR12</f>
        <v>#N/A</v>
      </c>
      <c r="AW19" s="122" t="e">
        <f ca="1">+'3.Tasks'!AS12</f>
        <v>#N/A</v>
      </c>
      <c r="AX19" s="122" t="e">
        <f ca="1">SUBTOTAL(9,N19:AW19)</f>
        <v>#N/A</v>
      </c>
      <c r="AY19" s="122" t="e">
        <f ca="1">SUM(N19:Y19)</f>
        <v>#N/A</v>
      </c>
      <c r="AZ19" s="122" t="e">
        <f ca="1">SUM(Z19:AK19)</f>
        <v>#N/A</v>
      </c>
      <c r="BA19" s="122" t="e">
        <f ca="1">SUM(AL19:AW19)</f>
        <v>#N/A</v>
      </c>
      <c r="BB19" s="130" t="e">
        <f ca="1">IF(AX19=0,0,$D19/$AX19*AY19)</f>
        <v>#N/A</v>
      </c>
      <c r="BC19" s="130" t="e">
        <f ca="1">IF(AX19=0,0,$D19/$AX19*AZ19)</f>
        <v>#N/A</v>
      </c>
      <c r="BD19" s="130" t="e">
        <f ca="1">IF(AX19=0,0,$D19/$AX19*BA19)</f>
        <v>#N/A</v>
      </c>
      <c r="BE19" s="130" t="e">
        <f ca="1">IF(AX19=0,0,$E19/$AX19*AY19)</f>
        <v>#N/A</v>
      </c>
      <c r="BF19" s="130" t="e">
        <f ca="1">IF(AX19=0,0,$E19/$AX19*AZ19)</f>
        <v>#N/A</v>
      </c>
      <c r="BG19" s="130" t="e">
        <f ca="1">IF(AX19=0,0,$E19/$AX19*BA19)</f>
        <v>#N/A</v>
      </c>
      <c r="BH19" s="130" t="e">
        <f ca="1">IF(AX19=0,0,$F19/$AX19*AY19)</f>
        <v>#N/A</v>
      </c>
      <c r="BI19" s="130" t="e">
        <f ca="1">IF(AX19=0,0,$F19/$AX19*AZ19)</f>
        <v>#N/A</v>
      </c>
      <c r="BJ19" s="130" t="e">
        <f ca="1">IF(AX19=0,0,$F19/$AX19*BA19)</f>
        <v>#N/A</v>
      </c>
      <c r="BK19" s="130" t="e">
        <f ca="1">IF(AX19=0,0,$G19/$AX19*AY19)</f>
        <v>#N/A</v>
      </c>
      <c r="BL19" s="130" t="e">
        <f ca="1">IF(AX19=0,0,$G19/$AX19*AZ19)</f>
        <v>#N/A</v>
      </c>
      <c r="BM19" s="130" t="e">
        <f ca="1">IF(AX19=0,0,$G19/$AX19*BA19)</f>
        <v>#N/A</v>
      </c>
      <c r="BN19" s="130" t="e">
        <f ca="1">IF(AX19=0,0,$H19/$AX19*AY19)</f>
        <v>#N/A</v>
      </c>
      <c r="BO19" s="130" t="e">
        <f ca="1">IF(AX19=0,0,$H19/$AX19*AZ19)</f>
        <v>#N/A</v>
      </c>
      <c r="BP19" s="130" t="e">
        <f ca="1">IF(AX19=0,0,$H19/$AX19*BA19)</f>
        <v>#N/A</v>
      </c>
      <c r="BQ19" s="130" t="e">
        <f ca="1">IF(AX19=0,0,$I19/$AX19*AY19)</f>
        <v>#N/A</v>
      </c>
      <c r="BR19" s="130" t="e">
        <f ca="1">IF(AX19=0,0,$I19/$AX19*AZ19)</f>
        <v>#N/A</v>
      </c>
      <c r="BS19" s="130" t="e">
        <f ca="1">IF(AX19=0,0,$I19/$AX19*BA19)</f>
        <v>#N/A</v>
      </c>
      <c r="BT19" s="130" t="e">
        <f ca="1">IF(AX19=0,0,$J19/$AX19*AY19)</f>
        <v>#N/A</v>
      </c>
      <c r="BU19" s="130" t="e">
        <f ca="1">IF(AX19=0,0,$J19/$AX19*AZ19)</f>
        <v>#N/A</v>
      </c>
      <c r="BV19" s="130" t="e">
        <f ca="1">IF(AX19=0,0,$J19/$AX19*BA19)</f>
        <v>#N/A</v>
      </c>
      <c r="BW19" s="130" t="e">
        <f ca="1">IF(AX19=0,0,$L19/$AX19*AY19)</f>
        <v>#N/A</v>
      </c>
      <c r="BX19" s="130" t="e">
        <f ca="1">IF(AX19=0,0,$L19/$AX19*AZ19)</f>
        <v>#N/A</v>
      </c>
      <c r="BY19" s="130" t="e">
        <f ca="1">IF(AX19=0,0,$L19/$AX19*BA19)</f>
        <v>#N/A</v>
      </c>
    </row>
    <row r="20" spans="1:77" ht="75" customHeight="1" thickBot="1" x14ac:dyDescent="0.3">
      <c r="B20" s="387" t="s">
        <v>710</v>
      </c>
      <c r="C20" s="728" t="str">
        <f>IF(C19="NA","NA","")</f>
        <v>NA</v>
      </c>
      <c r="D20" s="728"/>
      <c r="E20" s="728"/>
      <c r="F20" s="728"/>
      <c r="G20" s="728"/>
      <c r="H20" s="728"/>
      <c r="I20" s="728"/>
      <c r="J20" s="728"/>
      <c r="K20" s="728"/>
      <c r="L20" s="728"/>
      <c r="M20" s="728"/>
      <c r="BB20" s="131"/>
      <c r="BC20" s="131"/>
      <c r="BD20" s="131"/>
      <c r="BE20" s="131"/>
      <c r="BF20" s="131"/>
      <c r="BG20" s="131"/>
      <c r="BH20" s="131"/>
      <c r="BI20" s="131"/>
      <c r="BJ20" s="131"/>
      <c r="BK20" s="131"/>
      <c r="BL20" s="131"/>
      <c r="BM20" s="131"/>
      <c r="BN20" s="131"/>
      <c r="BO20" s="131"/>
      <c r="BP20" s="131"/>
      <c r="BQ20" s="131"/>
      <c r="BR20" s="131"/>
      <c r="BS20" s="131"/>
      <c r="BT20" s="131"/>
      <c r="BU20" s="131"/>
      <c r="BV20" s="131"/>
      <c r="BW20" s="131"/>
      <c r="BX20" s="131"/>
      <c r="BY20" s="131"/>
    </row>
    <row r="21" spans="1:77" ht="15.75" thickTop="1" x14ac:dyDescent="0.25">
      <c r="A21" t="s">
        <v>27</v>
      </c>
      <c r="B21" s="380" t="s">
        <v>848</v>
      </c>
      <c r="C21" s="381" t="str">
        <f>IF(VLOOKUP(B21,'3.Tasks'!$B$4:$C$23,2,FALSE)=0,"NA",VLOOKUP(B21,'3.Tasks'!$B$4:$C$23,2,FALSE))</f>
        <v>NA</v>
      </c>
      <c r="D21" s="382">
        <f ca="1">HLOOKUP(A21,CAL_BO!$BB$4:$BU$30,27,FALSE)+(HLOOKUP(A21,'4.1'!$AP$4:$BI$10,7,FALSE))</f>
        <v>0</v>
      </c>
      <c r="E21" s="383"/>
      <c r="F21" s="383"/>
      <c r="G21" s="382">
        <f>HLOOKUP(A21,'5.Equipments'!$AJ$2:$BC$23,22,FALSE)</f>
        <v>0</v>
      </c>
      <c r="H21" s="383"/>
      <c r="I21" s="383"/>
      <c r="J21" s="383"/>
      <c r="K21" s="384">
        <f t="shared" ref="K21" ca="1" si="14">SUM(D21:J21)*0.25</f>
        <v>0</v>
      </c>
      <c r="L21" s="385">
        <v>0</v>
      </c>
      <c r="M21" s="386">
        <f t="shared" ref="M21" ca="1" si="15">SUM(D21:L21)</f>
        <v>0</v>
      </c>
      <c r="N21" s="122">
        <f ca="1">+'3.Tasks'!J13</f>
        <v>0</v>
      </c>
      <c r="O21" s="122">
        <f ca="1">+'3.Tasks'!K13</f>
        <v>0</v>
      </c>
      <c r="P21" s="122" t="e">
        <f ca="1">+'3.Tasks'!L13</f>
        <v>#N/A</v>
      </c>
      <c r="Q21" s="122" t="e">
        <f ca="1">+'3.Tasks'!M13</f>
        <v>#N/A</v>
      </c>
      <c r="R21" s="122" t="e">
        <f ca="1">+'3.Tasks'!N13</f>
        <v>#N/A</v>
      </c>
      <c r="S21" s="122" t="e">
        <f ca="1">+'3.Tasks'!O13</f>
        <v>#N/A</v>
      </c>
      <c r="T21" s="122" t="e">
        <f ca="1">+'3.Tasks'!P13</f>
        <v>#N/A</v>
      </c>
      <c r="U21" s="122" t="e">
        <f ca="1">+'3.Tasks'!Q13</f>
        <v>#N/A</v>
      </c>
      <c r="V21" s="122" t="e">
        <f ca="1">+'3.Tasks'!R13</f>
        <v>#N/A</v>
      </c>
      <c r="W21" s="122" t="e">
        <f ca="1">+'3.Tasks'!S13</f>
        <v>#N/A</v>
      </c>
      <c r="X21" s="122" t="e">
        <f ca="1">+'3.Tasks'!T13</f>
        <v>#N/A</v>
      </c>
      <c r="Y21" s="122" t="e">
        <f ca="1">+'3.Tasks'!U13</f>
        <v>#N/A</v>
      </c>
      <c r="Z21" s="122" t="e">
        <f ca="1">+'3.Tasks'!V13</f>
        <v>#N/A</v>
      </c>
      <c r="AA21" s="122" t="e">
        <f ca="1">+'3.Tasks'!W13</f>
        <v>#N/A</v>
      </c>
      <c r="AB21" s="122" t="e">
        <f ca="1">+'3.Tasks'!X13</f>
        <v>#N/A</v>
      </c>
      <c r="AC21" s="122" t="e">
        <f ca="1">+'3.Tasks'!Y13</f>
        <v>#N/A</v>
      </c>
      <c r="AD21" s="122" t="e">
        <f ca="1">+'3.Tasks'!Z13</f>
        <v>#N/A</v>
      </c>
      <c r="AE21" s="122" t="e">
        <f ca="1">+'3.Tasks'!AA13</f>
        <v>#N/A</v>
      </c>
      <c r="AF21" s="122" t="e">
        <f ca="1">+'3.Tasks'!AB13</f>
        <v>#N/A</v>
      </c>
      <c r="AG21" s="122" t="e">
        <f ca="1">+'3.Tasks'!AC13</f>
        <v>#N/A</v>
      </c>
      <c r="AH21" s="122" t="e">
        <f ca="1">+'3.Tasks'!AD13</f>
        <v>#N/A</v>
      </c>
      <c r="AI21" s="122" t="e">
        <f ca="1">+'3.Tasks'!AE13</f>
        <v>#N/A</v>
      </c>
      <c r="AJ21" s="122" t="e">
        <f ca="1">+'3.Tasks'!AF13</f>
        <v>#N/A</v>
      </c>
      <c r="AK21" s="122" t="e">
        <f ca="1">+'3.Tasks'!AG13</f>
        <v>#N/A</v>
      </c>
      <c r="AL21" s="122" t="e">
        <f ca="1">+'3.Tasks'!AH13</f>
        <v>#N/A</v>
      </c>
      <c r="AM21" s="122" t="e">
        <f ca="1">+'3.Tasks'!AI13</f>
        <v>#N/A</v>
      </c>
      <c r="AN21" s="122" t="e">
        <f ca="1">+'3.Tasks'!AJ13</f>
        <v>#N/A</v>
      </c>
      <c r="AO21" s="122" t="e">
        <f ca="1">+'3.Tasks'!AK13</f>
        <v>#N/A</v>
      </c>
      <c r="AP21" s="122" t="e">
        <f ca="1">+'3.Tasks'!AL13</f>
        <v>#N/A</v>
      </c>
      <c r="AQ21" s="122" t="e">
        <f ca="1">+'3.Tasks'!AM13</f>
        <v>#N/A</v>
      </c>
      <c r="AR21" s="122" t="e">
        <f ca="1">+'3.Tasks'!AN13</f>
        <v>#N/A</v>
      </c>
      <c r="AS21" s="122" t="e">
        <f ca="1">+'3.Tasks'!AO13</f>
        <v>#N/A</v>
      </c>
      <c r="AT21" s="122" t="e">
        <f ca="1">+'3.Tasks'!AP13</f>
        <v>#N/A</v>
      </c>
      <c r="AU21" s="122" t="e">
        <f ca="1">+'3.Tasks'!AQ13</f>
        <v>#N/A</v>
      </c>
      <c r="AV21" s="122" t="e">
        <f ca="1">+'3.Tasks'!AR13</f>
        <v>#N/A</v>
      </c>
      <c r="AW21" s="122" t="e">
        <f ca="1">+'3.Tasks'!AS13</f>
        <v>#N/A</v>
      </c>
      <c r="AX21" s="122" t="e">
        <f ca="1">SUBTOTAL(9,N21:AW21)</f>
        <v>#N/A</v>
      </c>
      <c r="AY21" s="122" t="e">
        <f ca="1">SUM(N21:Y21)</f>
        <v>#N/A</v>
      </c>
      <c r="AZ21" s="122" t="e">
        <f ca="1">SUM(Z21:AK21)</f>
        <v>#N/A</v>
      </c>
      <c r="BA21" s="122" t="e">
        <f ca="1">SUM(AL21:AW21)</f>
        <v>#N/A</v>
      </c>
      <c r="BB21" s="130" t="e">
        <f ca="1">IF(AX21=0,0,$D21/$AX21*AY21)</f>
        <v>#N/A</v>
      </c>
      <c r="BC21" s="130" t="e">
        <f ca="1">IF(AX21=0,0,$D21/$AX21*AZ21)</f>
        <v>#N/A</v>
      </c>
      <c r="BD21" s="130" t="e">
        <f ca="1">IF(AX21=0,0,$D21/$AX21*BA21)</f>
        <v>#N/A</v>
      </c>
      <c r="BE21" s="130" t="e">
        <f ca="1">IF(AX21=0,0,$E21/$AX21*AY21)</f>
        <v>#N/A</v>
      </c>
      <c r="BF21" s="130" t="e">
        <f ca="1">IF(AX21=0,0,$E21/$AX21*AZ21)</f>
        <v>#N/A</v>
      </c>
      <c r="BG21" s="130" t="e">
        <f ca="1">IF(AX21=0,0,$E21/$AX21*BA21)</f>
        <v>#N/A</v>
      </c>
      <c r="BH21" s="130" t="e">
        <f ca="1">IF(AX21=0,0,$F21/$AX21*AY21)</f>
        <v>#N/A</v>
      </c>
      <c r="BI21" s="130" t="e">
        <f ca="1">IF(AX21=0,0,$F21/$AX21*AZ21)</f>
        <v>#N/A</v>
      </c>
      <c r="BJ21" s="130" t="e">
        <f ca="1">IF(AX21=0,0,$F21/$AX21*BA21)</f>
        <v>#N/A</v>
      </c>
      <c r="BK21" s="130" t="e">
        <f ca="1">IF(AX21=0,0,$G21/$AX21*AY21)</f>
        <v>#N/A</v>
      </c>
      <c r="BL21" s="130" t="e">
        <f ca="1">IF(AX21=0,0,$G21/$AX21*AZ21)</f>
        <v>#N/A</v>
      </c>
      <c r="BM21" s="130" t="e">
        <f ca="1">IF(AX21=0,0,$G21/$AX21*BA21)</f>
        <v>#N/A</v>
      </c>
      <c r="BN21" s="130" t="e">
        <f ca="1">IF(AX21=0,0,$H21/$AX21*AY21)</f>
        <v>#N/A</v>
      </c>
      <c r="BO21" s="130" t="e">
        <f ca="1">IF(AX21=0,0,$H21/$AX21*AZ21)</f>
        <v>#N/A</v>
      </c>
      <c r="BP21" s="130" t="e">
        <f ca="1">IF(AX21=0,0,$H21/$AX21*BA21)</f>
        <v>#N/A</v>
      </c>
      <c r="BQ21" s="130" t="e">
        <f ca="1">IF(AX21=0,0,$I21/$AX21*AY21)</f>
        <v>#N/A</v>
      </c>
      <c r="BR21" s="130" t="e">
        <f ca="1">IF(AX21=0,0,$I21/$AX21*AZ21)</f>
        <v>#N/A</v>
      </c>
      <c r="BS21" s="130" t="e">
        <f ca="1">IF(AX21=0,0,$I21/$AX21*BA21)</f>
        <v>#N/A</v>
      </c>
      <c r="BT21" s="130" t="e">
        <f ca="1">IF(AX21=0,0,$J21/$AX21*AY21)</f>
        <v>#N/A</v>
      </c>
      <c r="BU21" s="130" t="e">
        <f ca="1">IF(AX21=0,0,$J21/$AX21*AZ21)</f>
        <v>#N/A</v>
      </c>
      <c r="BV21" s="130" t="e">
        <f ca="1">IF(AX21=0,0,$J21/$AX21*BA21)</f>
        <v>#N/A</v>
      </c>
      <c r="BW21" s="130" t="e">
        <f ca="1">IF(AX21=0,0,$L21/$AX21*AY21)</f>
        <v>#N/A</v>
      </c>
      <c r="BX21" s="130" t="e">
        <f ca="1">IF(AX21=0,0,$L21/$AX21*AZ21)</f>
        <v>#N/A</v>
      </c>
      <c r="BY21" s="130" t="e">
        <f ca="1">IF(AX21=0,0,$L21/$AX21*BA21)</f>
        <v>#N/A</v>
      </c>
    </row>
    <row r="22" spans="1:77" ht="75" customHeight="1" thickBot="1" x14ac:dyDescent="0.3">
      <c r="B22" s="387" t="s">
        <v>710</v>
      </c>
      <c r="C22" s="728" t="str">
        <f>IF(C21="NA","NA","")</f>
        <v>NA</v>
      </c>
      <c r="D22" s="728"/>
      <c r="E22" s="728"/>
      <c r="F22" s="728"/>
      <c r="G22" s="728"/>
      <c r="H22" s="728"/>
      <c r="I22" s="728"/>
      <c r="J22" s="728"/>
      <c r="K22" s="728"/>
      <c r="L22" s="728"/>
      <c r="M22" s="728"/>
      <c r="BB22" s="131"/>
      <c r="BC22" s="131"/>
      <c r="BD22" s="131"/>
      <c r="BE22" s="131"/>
      <c r="BF22" s="131"/>
      <c r="BG22" s="131"/>
      <c r="BH22" s="131"/>
      <c r="BI22" s="131"/>
      <c r="BJ22" s="131"/>
      <c r="BK22" s="131"/>
      <c r="BL22" s="131"/>
      <c r="BM22" s="131"/>
      <c r="BN22" s="131"/>
      <c r="BO22" s="131"/>
      <c r="BP22" s="131"/>
      <c r="BQ22" s="131"/>
      <c r="BR22" s="131"/>
      <c r="BS22" s="131"/>
      <c r="BT22" s="131"/>
      <c r="BU22" s="131"/>
      <c r="BV22" s="131"/>
      <c r="BW22" s="131"/>
      <c r="BX22" s="131"/>
      <c r="BY22" s="131"/>
    </row>
    <row r="23" spans="1:77" ht="15.75" thickTop="1" x14ac:dyDescent="0.25">
      <c r="A23" t="s">
        <v>28</v>
      </c>
      <c r="B23" s="380" t="s">
        <v>849</v>
      </c>
      <c r="C23" s="381" t="str">
        <f>IF(VLOOKUP(B23,'3.Tasks'!$B$4:$C$23,2,FALSE)=0,"NA",VLOOKUP(B23,'3.Tasks'!$B$4:$C$23,2,FALSE))</f>
        <v>NA</v>
      </c>
      <c r="D23" s="382">
        <f ca="1">HLOOKUP(A23,CAL_BO!$BB$4:$BU$30,27,FALSE)+(HLOOKUP(A23,'4.1'!$AP$4:$BI$10,7,FALSE))</f>
        <v>0</v>
      </c>
      <c r="E23" s="383"/>
      <c r="F23" s="383"/>
      <c r="G23" s="382">
        <f>HLOOKUP(A23,'5.Equipments'!$AJ$2:$BC$23,22,FALSE)</f>
        <v>0</v>
      </c>
      <c r="H23" s="383"/>
      <c r="I23" s="383"/>
      <c r="J23" s="383"/>
      <c r="K23" s="384">
        <f t="shared" ref="K23" ca="1" si="16">SUM(D23:J23)*0.25</f>
        <v>0</v>
      </c>
      <c r="L23" s="385">
        <v>0</v>
      </c>
      <c r="M23" s="386">
        <f t="shared" ref="M23" ca="1" si="17">SUM(D23:L23)</f>
        <v>0</v>
      </c>
      <c r="N23" s="122">
        <f ca="1">+'3.Tasks'!J14</f>
        <v>0</v>
      </c>
      <c r="O23" s="122">
        <f ca="1">+'3.Tasks'!K14</f>
        <v>0</v>
      </c>
      <c r="P23" s="122" t="e">
        <f ca="1">+'3.Tasks'!L14</f>
        <v>#N/A</v>
      </c>
      <c r="Q23" s="122" t="e">
        <f ca="1">+'3.Tasks'!M14</f>
        <v>#N/A</v>
      </c>
      <c r="R23" s="122" t="e">
        <f ca="1">+'3.Tasks'!N14</f>
        <v>#N/A</v>
      </c>
      <c r="S23" s="122" t="e">
        <f ca="1">+'3.Tasks'!O14</f>
        <v>#N/A</v>
      </c>
      <c r="T23" s="122" t="e">
        <f ca="1">+'3.Tasks'!P14</f>
        <v>#N/A</v>
      </c>
      <c r="U23" s="122" t="e">
        <f ca="1">+'3.Tasks'!Q14</f>
        <v>#N/A</v>
      </c>
      <c r="V23" s="122" t="e">
        <f ca="1">+'3.Tasks'!R14</f>
        <v>#N/A</v>
      </c>
      <c r="W23" s="122" t="e">
        <f ca="1">+'3.Tasks'!S14</f>
        <v>#N/A</v>
      </c>
      <c r="X23" s="122" t="e">
        <f ca="1">+'3.Tasks'!T14</f>
        <v>#N/A</v>
      </c>
      <c r="Y23" s="122" t="e">
        <f ca="1">+'3.Tasks'!U14</f>
        <v>#N/A</v>
      </c>
      <c r="Z23" s="122" t="e">
        <f ca="1">+'3.Tasks'!V14</f>
        <v>#N/A</v>
      </c>
      <c r="AA23" s="122" t="e">
        <f ca="1">+'3.Tasks'!W14</f>
        <v>#N/A</v>
      </c>
      <c r="AB23" s="122" t="e">
        <f ca="1">+'3.Tasks'!X14</f>
        <v>#N/A</v>
      </c>
      <c r="AC23" s="122" t="e">
        <f ca="1">+'3.Tasks'!Y14</f>
        <v>#N/A</v>
      </c>
      <c r="AD23" s="122" t="e">
        <f ca="1">+'3.Tasks'!Z14</f>
        <v>#N/A</v>
      </c>
      <c r="AE23" s="122" t="e">
        <f ca="1">+'3.Tasks'!AA14</f>
        <v>#N/A</v>
      </c>
      <c r="AF23" s="122" t="e">
        <f ca="1">+'3.Tasks'!AB14</f>
        <v>#N/A</v>
      </c>
      <c r="AG23" s="122" t="e">
        <f ca="1">+'3.Tasks'!AC14</f>
        <v>#N/A</v>
      </c>
      <c r="AH23" s="122" t="e">
        <f ca="1">+'3.Tasks'!AD14</f>
        <v>#N/A</v>
      </c>
      <c r="AI23" s="122" t="e">
        <f ca="1">+'3.Tasks'!AE14</f>
        <v>#N/A</v>
      </c>
      <c r="AJ23" s="122" t="e">
        <f ca="1">+'3.Tasks'!AF14</f>
        <v>#N/A</v>
      </c>
      <c r="AK23" s="122" t="e">
        <f ca="1">+'3.Tasks'!AG14</f>
        <v>#N/A</v>
      </c>
      <c r="AL23" s="122" t="e">
        <f ca="1">+'3.Tasks'!AH14</f>
        <v>#N/A</v>
      </c>
      <c r="AM23" s="122" t="e">
        <f ca="1">+'3.Tasks'!AI14</f>
        <v>#N/A</v>
      </c>
      <c r="AN23" s="122" t="e">
        <f ca="1">+'3.Tasks'!AJ14</f>
        <v>#N/A</v>
      </c>
      <c r="AO23" s="122" t="e">
        <f ca="1">+'3.Tasks'!AK14</f>
        <v>#N/A</v>
      </c>
      <c r="AP23" s="122" t="e">
        <f ca="1">+'3.Tasks'!AL14</f>
        <v>#N/A</v>
      </c>
      <c r="AQ23" s="122" t="e">
        <f ca="1">+'3.Tasks'!AM14</f>
        <v>#N/A</v>
      </c>
      <c r="AR23" s="122" t="e">
        <f ca="1">+'3.Tasks'!AN14</f>
        <v>#N/A</v>
      </c>
      <c r="AS23" s="122" t="e">
        <f ca="1">+'3.Tasks'!AO14</f>
        <v>#N/A</v>
      </c>
      <c r="AT23" s="122" t="e">
        <f ca="1">+'3.Tasks'!AP14</f>
        <v>#N/A</v>
      </c>
      <c r="AU23" s="122" t="e">
        <f ca="1">+'3.Tasks'!AQ14</f>
        <v>#N/A</v>
      </c>
      <c r="AV23" s="122" t="e">
        <f ca="1">+'3.Tasks'!AR14</f>
        <v>#N/A</v>
      </c>
      <c r="AW23" s="122" t="e">
        <f ca="1">+'3.Tasks'!AS14</f>
        <v>#N/A</v>
      </c>
      <c r="AX23" s="122" t="e">
        <f ca="1">SUBTOTAL(9,N23:AW23)</f>
        <v>#N/A</v>
      </c>
      <c r="AY23" s="122" t="e">
        <f ca="1">SUM(N23:Y23)</f>
        <v>#N/A</v>
      </c>
      <c r="AZ23" s="122" t="e">
        <f ca="1">SUM(Z23:AK23)</f>
        <v>#N/A</v>
      </c>
      <c r="BA23" s="122" t="e">
        <f ca="1">SUM(AL23:AW23)</f>
        <v>#N/A</v>
      </c>
      <c r="BB23" s="130" t="e">
        <f ca="1">IF(AX23=0,0,$D23/$AX23*AY23)</f>
        <v>#N/A</v>
      </c>
      <c r="BC23" s="130" t="e">
        <f ca="1">IF(AX23=0,0,$D23/$AX23*AZ23)</f>
        <v>#N/A</v>
      </c>
      <c r="BD23" s="130" t="e">
        <f ca="1">IF(AX23=0,0,$D23/$AX23*BA23)</f>
        <v>#N/A</v>
      </c>
      <c r="BE23" s="130" t="e">
        <f ca="1">IF(AX23=0,0,$E23/$AX23*AY23)</f>
        <v>#N/A</v>
      </c>
      <c r="BF23" s="130" t="e">
        <f ca="1">IF(AX23=0,0,$E23/$AX23*AZ23)</f>
        <v>#N/A</v>
      </c>
      <c r="BG23" s="130" t="e">
        <f ca="1">IF(AX23=0,0,$E23/$AX23*BA23)</f>
        <v>#N/A</v>
      </c>
      <c r="BH23" s="130" t="e">
        <f ca="1">IF(AX23=0,0,$F23/$AX23*AY23)</f>
        <v>#N/A</v>
      </c>
      <c r="BI23" s="130" t="e">
        <f ca="1">IF(AX23=0,0,$F23/$AX23*AZ23)</f>
        <v>#N/A</v>
      </c>
      <c r="BJ23" s="130" t="e">
        <f ca="1">IF(AX23=0,0,$F23/$AX23*BA23)</f>
        <v>#N/A</v>
      </c>
      <c r="BK23" s="130" t="e">
        <f ca="1">IF(AX23=0,0,$G23/$AX23*AY23)</f>
        <v>#N/A</v>
      </c>
      <c r="BL23" s="130" t="e">
        <f ca="1">IF(AX23=0,0,$G23/$AX23*AZ23)</f>
        <v>#N/A</v>
      </c>
      <c r="BM23" s="130" t="e">
        <f ca="1">IF(AX23=0,0,$G23/$AX23*BA23)</f>
        <v>#N/A</v>
      </c>
      <c r="BN23" s="130" t="e">
        <f ca="1">IF(AX23=0,0,$H23/$AX23*AY23)</f>
        <v>#N/A</v>
      </c>
      <c r="BO23" s="130" t="e">
        <f ca="1">IF(AX23=0,0,$H23/$AX23*AZ23)</f>
        <v>#N/A</v>
      </c>
      <c r="BP23" s="130" t="e">
        <f ca="1">IF(AX23=0,0,$H23/$AX23*BA23)</f>
        <v>#N/A</v>
      </c>
      <c r="BQ23" s="130" t="e">
        <f ca="1">IF(AX23=0,0,$I23/$AX23*AY23)</f>
        <v>#N/A</v>
      </c>
      <c r="BR23" s="130" t="e">
        <f ca="1">IF(AX23=0,0,$I23/$AX23*AZ23)</f>
        <v>#N/A</v>
      </c>
      <c r="BS23" s="130" t="e">
        <f ca="1">IF(AX23=0,0,$I23/$AX23*BA23)</f>
        <v>#N/A</v>
      </c>
      <c r="BT23" s="130" t="e">
        <f ca="1">IF(AX23=0,0,$J23/$AX23*AY23)</f>
        <v>#N/A</v>
      </c>
      <c r="BU23" s="130" t="e">
        <f ca="1">IF(AX23=0,0,$J23/$AX23*AZ23)</f>
        <v>#N/A</v>
      </c>
      <c r="BV23" s="130" t="e">
        <f ca="1">IF(AX23=0,0,$J23/$AX23*BA23)</f>
        <v>#N/A</v>
      </c>
      <c r="BW23" s="130" t="e">
        <f ca="1">IF(AX23=0,0,$L23/$AX23*AY23)</f>
        <v>#N/A</v>
      </c>
      <c r="BX23" s="130" t="e">
        <f ca="1">IF(AX23=0,0,$L23/$AX23*AZ23)</f>
        <v>#N/A</v>
      </c>
      <c r="BY23" s="130" t="e">
        <f ca="1">IF(AX23=0,0,$L23/$AX23*BA23)</f>
        <v>#N/A</v>
      </c>
    </row>
    <row r="24" spans="1:77" ht="75" customHeight="1" thickBot="1" x14ac:dyDescent="0.3">
      <c r="B24" s="387" t="s">
        <v>710</v>
      </c>
      <c r="C24" s="728" t="str">
        <f>IF(C23="NA","NA","")</f>
        <v>NA</v>
      </c>
      <c r="D24" s="728"/>
      <c r="E24" s="728"/>
      <c r="F24" s="728"/>
      <c r="G24" s="728"/>
      <c r="H24" s="728"/>
      <c r="I24" s="728"/>
      <c r="J24" s="728"/>
      <c r="K24" s="728"/>
      <c r="L24" s="728"/>
      <c r="M24" s="728"/>
      <c r="BB24" s="131"/>
      <c r="BC24" s="131"/>
      <c r="BD24" s="131"/>
      <c r="BE24" s="131"/>
      <c r="BF24" s="131"/>
      <c r="BG24" s="131"/>
      <c r="BH24" s="131"/>
      <c r="BI24" s="131"/>
      <c r="BJ24" s="131"/>
      <c r="BK24" s="131"/>
      <c r="BL24" s="131"/>
      <c r="BM24" s="131"/>
      <c r="BN24" s="131"/>
      <c r="BO24" s="131"/>
      <c r="BP24" s="131"/>
      <c r="BQ24" s="131"/>
      <c r="BR24" s="131"/>
      <c r="BS24" s="131"/>
      <c r="BT24" s="131"/>
      <c r="BU24" s="131"/>
      <c r="BV24" s="131"/>
      <c r="BW24" s="131"/>
      <c r="BX24" s="131"/>
      <c r="BY24" s="131"/>
    </row>
    <row r="25" spans="1:77" ht="15.75" thickTop="1" x14ac:dyDescent="0.25">
      <c r="A25" t="s">
        <v>29</v>
      </c>
      <c r="B25" s="380" t="s">
        <v>850</v>
      </c>
      <c r="C25" s="381" t="str">
        <f>IF(VLOOKUP(B25,'3.Tasks'!$B$4:$C$23,2,FALSE)=0,"NA",VLOOKUP(B25,'3.Tasks'!$B$4:$C$23,2,FALSE))</f>
        <v>NA</v>
      </c>
      <c r="D25" s="382">
        <f ca="1">HLOOKUP(A25,CAL_BO!$BB$4:$BU$30,27,FALSE)+(HLOOKUP(A25,'4.1'!$AP$4:$BI$10,7,FALSE))</f>
        <v>0</v>
      </c>
      <c r="E25" s="383"/>
      <c r="F25" s="383"/>
      <c r="G25" s="382">
        <f>HLOOKUP(A25,'5.Equipments'!$AJ$2:$BC$23,22,FALSE)</f>
        <v>0</v>
      </c>
      <c r="H25" s="383"/>
      <c r="I25" s="383"/>
      <c r="J25" s="383"/>
      <c r="K25" s="384">
        <f t="shared" ref="K25" ca="1" si="18">SUM(D25:J25)*0.25</f>
        <v>0</v>
      </c>
      <c r="L25" s="385">
        <v>0</v>
      </c>
      <c r="M25" s="386">
        <f t="shared" ref="M25" ca="1" si="19">SUM(D25:L25)</f>
        <v>0</v>
      </c>
      <c r="N25" s="122">
        <f ca="1">+'3.Tasks'!J15</f>
        <v>0</v>
      </c>
      <c r="O25" s="122">
        <f ca="1">+'3.Tasks'!K15</f>
        <v>0</v>
      </c>
      <c r="P25" s="122" t="e">
        <f ca="1">+'3.Tasks'!L15</f>
        <v>#N/A</v>
      </c>
      <c r="Q25" s="122" t="e">
        <f ca="1">+'3.Tasks'!M15</f>
        <v>#N/A</v>
      </c>
      <c r="R25" s="122" t="e">
        <f ca="1">+'3.Tasks'!N15</f>
        <v>#N/A</v>
      </c>
      <c r="S25" s="122" t="e">
        <f ca="1">+'3.Tasks'!O15</f>
        <v>#N/A</v>
      </c>
      <c r="T25" s="122" t="e">
        <f ca="1">+'3.Tasks'!P15</f>
        <v>#N/A</v>
      </c>
      <c r="U25" s="122" t="e">
        <f ca="1">+'3.Tasks'!Q15</f>
        <v>#N/A</v>
      </c>
      <c r="V25" s="122" t="e">
        <f ca="1">+'3.Tasks'!R15</f>
        <v>#N/A</v>
      </c>
      <c r="W25" s="122" t="e">
        <f ca="1">+'3.Tasks'!S15</f>
        <v>#N/A</v>
      </c>
      <c r="X25" s="122" t="e">
        <f ca="1">+'3.Tasks'!T15</f>
        <v>#N/A</v>
      </c>
      <c r="Y25" s="122" t="e">
        <f ca="1">+'3.Tasks'!U15</f>
        <v>#N/A</v>
      </c>
      <c r="Z25" s="122" t="e">
        <f ca="1">+'3.Tasks'!V15</f>
        <v>#N/A</v>
      </c>
      <c r="AA25" s="122" t="e">
        <f ca="1">+'3.Tasks'!W15</f>
        <v>#N/A</v>
      </c>
      <c r="AB25" s="122" t="e">
        <f ca="1">+'3.Tasks'!X15</f>
        <v>#N/A</v>
      </c>
      <c r="AC25" s="122" t="e">
        <f ca="1">+'3.Tasks'!Y15</f>
        <v>#N/A</v>
      </c>
      <c r="AD25" s="122" t="e">
        <f ca="1">+'3.Tasks'!Z15</f>
        <v>#N/A</v>
      </c>
      <c r="AE25" s="122" t="e">
        <f ca="1">+'3.Tasks'!AA15</f>
        <v>#N/A</v>
      </c>
      <c r="AF25" s="122" t="e">
        <f ca="1">+'3.Tasks'!AB15</f>
        <v>#N/A</v>
      </c>
      <c r="AG25" s="122" t="e">
        <f ca="1">+'3.Tasks'!AC15</f>
        <v>#N/A</v>
      </c>
      <c r="AH25" s="122" t="e">
        <f ca="1">+'3.Tasks'!AD15</f>
        <v>#N/A</v>
      </c>
      <c r="AI25" s="122" t="e">
        <f ca="1">+'3.Tasks'!AE15</f>
        <v>#N/A</v>
      </c>
      <c r="AJ25" s="122" t="e">
        <f ca="1">+'3.Tasks'!AF15</f>
        <v>#N/A</v>
      </c>
      <c r="AK25" s="122" t="e">
        <f ca="1">+'3.Tasks'!AG15</f>
        <v>#N/A</v>
      </c>
      <c r="AL25" s="122" t="e">
        <f ca="1">+'3.Tasks'!AH15</f>
        <v>#N/A</v>
      </c>
      <c r="AM25" s="122" t="e">
        <f ca="1">+'3.Tasks'!AI15</f>
        <v>#N/A</v>
      </c>
      <c r="AN25" s="122" t="e">
        <f ca="1">+'3.Tasks'!AJ15</f>
        <v>#N/A</v>
      </c>
      <c r="AO25" s="122" t="e">
        <f ca="1">+'3.Tasks'!AK15</f>
        <v>#N/A</v>
      </c>
      <c r="AP25" s="122" t="e">
        <f ca="1">+'3.Tasks'!AL15</f>
        <v>#N/A</v>
      </c>
      <c r="AQ25" s="122" t="e">
        <f ca="1">+'3.Tasks'!AM15</f>
        <v>#N/A</v>
      </c>
      <c r="AR25" s="122" t="e">
        <f ca="1">+'3.Tasks'!AN15</f>
        <v>#N/A</v>
      </c>
      <c r="AS25" s="122" t="e">
        <f ca="1">+'3.Tasks'!AO15</f>
        <v>#N/A</v>
      </c>
      <c r="AT25" s="122" t="e">
        <f ca="1">+'3.Tasks'!AP15</f>
        <v>#N/A</v>
      </c>
      <c r="AU25" s="122" t="e">
        <f ca="1">+'3.Tasks'!AQ15</f>
        <v>#N/A</v>
      </c>
      <c r="AV25" s="122" t="e">
        <f ca="1">+'3.Tasks'!AR15</f>
        <v>#N/A</v>
      </c>
      <c r="AW25" s="122" t="e">
        <f ca="1">+'3.Tasks'!AS15</f>
        <v>#N/A</v>
      </c>
      <c r="AX25" s="122" t="e">
        <f ca="1">SUBTOTAL(9,N25:AW25)</f>
        <v>#N/A</v>
      </c>
      <c r="AY25" s="122" t="e">
        <f ca="1">SUM(N25:Y25)</f>
        <v>#N/A</v>
      </c>
      <c r="AZ25" s="122" t="e">
        <f ca="1">SUM(Z25:AK25)</f>
        <v>#N/A</v>
      </c>
      <c r="BA25" s="122" t="e">
        <f ca="1">SUM(AL25:AW25)</f>
        <v>#N/A</v>
      </c>
      <c r="BB25" s="130" t="e">
        <f ca="1">IF(AX25=0,0,$D25/$AX25*AY25)</f>
        <v>#N/A</v>
      </c>
      <c r="BC25" s="130" t="e">
        <f ca="1">IF(AX25=0,0,$D25/$AX25*AZ25)</f>
        <v>#N/A</v>
      </c>
      <c r="BD25" s="130" t="e">
        <f ca="1">IF(AX25=0,0,$D25/$AX25*BA25)</f>
        <v>#N/A</v>
      </c>
      <c r="BE25" s="130" t="e">
        <f ca="1">IF(AX25=0,0,$E25/$AX25*AY25)</f>
        <v>#N/A</v>
      </c>
      <c r="BF25" s="130" t="e">
        <f ca="1">IF(AX25=0,0,$E25/$AX25*AZ25)</f>
        <v>#N/A</v>
      </c>
      <c r="BG25" s="130" t="e">
        <f ca="1">IF(AX25=0,0,$E25/$AX25*BA25)</f>
        <v>#N/A</v>
      </c>
      <c r="BH25" s="130" t="e">
        <f ca="1">IF(AX25=0,0,$F25/$AX25*AY25)</f>
        <v>#N/A</v>
      </c>
      <c r="BI25" s="130" t="e">
        <f ca="1">IF(AX25=0,0,$F25/$AX25*AZ25)</f>
        <v>#N/A</v>
      </c>
      <c r="BJ25" s="130" t="e">
        <f ca="1">IF(AX25=0,0,$F25/$AX25*BA25)</f>
        <v>#N/A</v>
      </c>
      <c r="BK25" s="130" t="e">
        <f ca="1">IF(AX25=0,0,$G25/$AX25*AY25)</f>
        <v>#N/A</v>
      </c>
      <c r="BL25" s="130" t="e">
        <f ca="1">IF(AX25=0,0,$G25/$AX25*AZ25)</f>
        <v>#N/A</v>
      </c>
      <c r="BM25" s="130" t="e">
        <f ca="1">IF(AX25=0,0,$G25/$AX25*BA25)</f>
        <v>#N/A</v>
      </c>
      <c r="BN25" s="130" t="e">
        <f ca="1">IF(AX25=0,0,$H25/$AX25*AY25)</f>
        <v>#N/A</v>
      </c>
      <c r="BO25" s="130" t="e">
        <f ca="1">IF(AX25=0,0,$H25/$AX25*AZ25)</f>
        <v>#N/A</v>
      </c>
      <c r="BP25" s="130" t="e">
        <f ca="1">IF(AX25=0,0,$H25/$AX25*BA25)</f>
        <v>#N/A</v>
      </c>
      <c r="BQ25" s="130" t="e">
        <f ca="1">IF(AX25=0,0,$I25/$AX25*AY25)</f>
        <v>#N/A</v>
      </c>
      <c r="BR25" s="130" t="e">
        <f ca="1">IF(AX25=0,0,$I25/$AX25*AZ25)</f>
        <v>#N/A</v>
      </c>
      <c r="BS25" s="130" t="e">
        <f ca="1">IF(AX25=0,0,$I25/$AX25*BA25)</f>
        <v>#N/A</v>
      </c>
      <c r="BT25" s="130" t="e">
        <f ca="1">IF(AX25=0,0,$J25/$AX25*AY25)</f>
        <v>#N/A</v>
      </c>
      <c r="BU25" s="130" t="e">
        <f ca="1">IF(AX25=0,0,$J25/$AX25*AZ25)</f>
        <v>#N/A</v>
      </c>
      <c r="BV25" s="130" t="e">
        <f ca="1">IF(AX25=0,0,$J25/$AX25*BA25)</f>
        <v>#N/A</v>
      </c>
      <c r="BW25" s="130" t="e">
        <f ca="1">IF(AX25=0,0,$L25/$AX25*AY25)</f>
        <v>#N/A</v>
      </c>
      <c r="BX25" s="130" t="e">
        <f ca="1">IF(AX25=0,0,$L25/$AX25*AZ25)</f>
        <v>#N/A</v>
      </c>
      <c r="BY25" s="130" t="e">
        <f ca="1">IF(AX25=0,0,$L25/$AX25*BA25)</f>
        <v>#N/A</v>
      </c>
    </row>
    <row r="26" spans="1:77" ht="75" customHeight="1" thickBot="1" x14ac:dyDescent="0.3">
      <c r="B26" s="387" t="s">
        <v>710</v>
      </c>
      <c r="C26" s="728" t="str">
        <f>IF(C25="NA","NA","")</f>
        <v>NA</v>
      </c>
      <c r="D26" s="728"/>
      <c r="E26" s="728"/>
      <c r="F26" s="728"/>
      <c r="G26" s="728"/>
      <c r="H26" s="728"/>
      <c r="I26" s="728"/>
      <c r="J26" s="728"/>
      <c r="K26" s="728"/>
      <c r="L26" s="728"/>
      <c r="M26" s="728"/>
      <c r="BB26" s="131"/>
      <c r="BC26" s="131"/>
      <c r="BD26" s="131"/>
      <c r="BE26" s="131"/>
      <c r="BF26" s="131"/>
      <c r="BG26" s="131"/>
      <c r="BH26" s="131"/>
      <c r="BI26" s="131"/>
      <c r="BJ26" s="131"/>
      <c r="BK26" s="131"/>
      <c r="BL26" s="131"/>
      <c r="BM26" s="131"/>
      <c r="BN26" s="131"/>
      <c r="BO26" s="131"/>
      <c r="BP26" s="131"/>
      <c r="BQ26" s="131"/>
      <c r="BR26" s="131"/>
      <c r="BS26" s="131"/>
      <c r="BT26" s="131"/>
      <c r="BU26" s="131"/>
      <c r="BV26" s="131"/>
      <c r="BW26" s="131"/>
      <c r="BX26" s="131"/>
      <c r="BY26" s="131"/>
    </row>
    <row r="27" spans="1:77" ht="15.75" thickTop="1" x14ac:dyDescent="0.25">
      <c r="A27" t="s">
        <v>30</v>
      </c>
      <c r="B27" s="380" t="s">
        <v>851</v>
      </c>
      <c r="C27" s="381" t="str">
        <f>IF(VLOOKUP(B27,'3.Tasks'!$B$4:$C$23,2,FALSE)=0,"NA",VLOOKUP(B27,'3.Tasks'!$B$4:$C$23,2,FALSE))</f>
        <v>NA</v>
      </c>
      <c r="D27" s="382">
        <f ca="1">HLOOKUP(A27,CAL_BO!$BB$4:$BU$30,27,FALSE)+(HLOOKUP(A27,'4.1'!$AP$4:$BI$10,7,FALSE))</f>
        <v>0</v>
      </c>
      <c r="E27" s="383"/>
      <c r="F27" s="383"/>
      <c r="G27" s="382">
        <f>HLOOKUP(A27,'5.Equipments'!$AJ$2:$BC$23,22,FALSE)</f>
        <v>0</v>
      </c>
      <c r="H27" s="383"/>
      <c r="I27" s="383"/>
      <c r="J27" s="383"/>
      <c r="K27" s="384">
        <f t="shared" ref="K27" ca="1" si="20">SUM(D27:J27)*0.25</f>
        <v>0</v>
      </c>
      <c r="L27" s="385">
        <v>0</v>
      </c>
      <c r="M27" s="386">
        <f t="shared" ref="M27" ca="1" si="21">SUM(D27:L27)</f>
        <v>0</v>
      </c>
      <c r="N27" s="122">
        <f ca="1">+'3.Tasks'!J16</f>
        <v>0</v>
      </c>
      <c r="O27" s="122">
        <f ca="1">+'3.Tasks'!K16</f>
        <v>0</v>
      </c>
      <c r="P27" s="122" t="e">
        <f ca="1">+'3.Tasks'!L16</f>
        <v>#N/A</v>
      </c>
      <c r="Q27" s="122" t="e">
        <f ca="1">+'3.Tasks'!M16</f>
        <v>#N/A</v>
      </c>
      <c r="R27" s="122" t="e">
        <f ca="1">+'3.Tasks'!N16</f>
        <v>#N/A</v>
      </c>
      <c r="S27" s="122" t="e">
        <f ca="1">+'3.Tasks'!O16</f>
        <v>#N/A</v>
      </c>
      <c r="T27" s="122" t="e">
        <f ca="1">+'3.Tasks'!P16</f>
        <v>#N/A</v>
      </c>
      <c r="U27" s="122" t="e">
        <f ca="1">+'3.Tasks'!Q16</f>
        <v>#N/A</v>
      </c>
      <c r="V27" s="122" t="e">
        <f ca="1">+'3.Tasks'!R16</f>
        <v>#N/A</v>
      </c>
      <c r="W27" s="122" t="e">
        <f ca="1">+'3.Tasks'!S16</f>
        <v>#N/A</v>
      </c>
      <c r="X27" s="122" t="e">
        <f ca="1">+'3.Tasks'!T16</f>
        <v>#N/A</v>
      </c>
      <c r="Y27" s="122" t="e">
        <f ca="1">+'3.Tasks'!U16</f>
        <v>#N/A</v>
      </c>
      <c r="Z27" s="122" t="e">
        <f ca="1">+'3.Tasks'!V16</f>
        <v>#N/A</v>
      </c>
      <c r="AA27" s="122" t="e">
        <f ca="1">+'3.Tasks'!W16</f>
        <v>#N/A</v>
      </c>
      <c r="AB27" s="122" t="e">
        <f ca="1">+'3.Tasks'!X16</f>
        <v>#N/A</v>
      </c>
      <c r="AC27" s="122" t="e">
        <f ca="1">+'3.Tasks'!Y16</f>
        <v>#N/A</v>
      </c>
      <c r="AD27" s="122" t="e">
        <f ca="1">+'3.Tasks'!Z16</f>
        <v>#N/A</v>
      </c>
      <c r="AE27" s="122" t="e">
        <f ca="1">+'3.Tasks'!AA16</f>
        <v>#N/A</v>
      </c>
      <c r="AF27" s="122" t="e">
        <f ca="1">+'3.Tasks'!AB16</f>
        <v>#N/A</v>
      </c>
      <c r="AG27" s="122" t="e">
        <f ca="1">+'3.Tasks'!AC16</f>
        <v>#N/A</v>
      </c>
      <c r="AH27" s="122" t="e">
        <f ca="1">+'3.Tasks'!AD16</f>
        <v>#N/A</v>
      </c>
      <c r="AI27" s="122" t="e">
        <f ca="1">+'3.Tasks'!AE16</f>
        <v>#N/A</v>
      </c>
      <c r="AJ27" s="122" t="e">
        <f ca="1">+'3.Tasks'!AF16</f>
        <v>#N/A</v>
      </c>
      <c r="AK27" s="122" t="e">
        <f ca="1">+'3.Tasks'!AG16</f>
        <v>#N/A</v>
      </c>
      <c r="AL27" s="122" t="e">
        <f ca="1">+'3.Tasks'!AH16</f>
        <v>#N/A</v>
      </c>
      <c r="AM27" s="122" t="e">
        <f ca="1">+'3.Tasks'!AI16</f>
        <v>#N/A</v>
      </c>
      <c r="AN27" s="122" t="e">
        <f ca="1">+'3.Tasks'!AJ16</f>
        <v>#N/A</v>
      </c>
      <c r="AO27" s="122" t="e">
        <f ca="1">+'3.Tasks'!AK16</f>
        <v>#N/A</v>
      </c>
      <c r="AP27" s="122" t="e">
        <f ca="1">+'3.Tasks'!AL16</f>
        <v>#N/A</v>
      </c>
      <c r="AQ27" s="122" t="e">
        <f ca="1">+'3.Tasks'!AM16</f>
        <v>#N/A</v>
      </c>
      <c r="AR27" s="122" t="e">
        <f ca="1">+'3.Tasks'!AN16</f>
        <v>#N/A</v>
      </c>
      <c r="AS27" s="122" t="e">
        <f ca="1">+'3.Tasks'!AO16</f>
        <v>#N/A</v>
      </c>
      <c r="AT27" s="122" t="e">
        <f ca="1">+'3.Tasks'!AP16</f>
        <v>#N/A</v>
      </c>
      <c r="AU27" s="122" t="e">
        <f ca="1">+'3.Tasks'!AQ16</f>
        <v>#N/A</v>
      </c>
      <c r="AV27" s="122" t="e">
        <f ca="1">+'3.Tasks'!AR16</f>
        <v>#N/A</v>
      </c>
      <c r="AW27" s="122" t="e">
        <f ca="1">+'3.Tasks'!AS16</f>
        <v>#N/A</v>
      </c>
      <c r="AX27" s="122" t="e">
        <f ca="1">SUBTOTAL(9,N27:AW27)</f>
        <v>#N/A</v>
      </c>
      <c r="AY27" s="122" t="e">
        <f ca="1">SUM(N27:Y27)</f>
        <v>#N/A</v>
      </c>
      <c r="AZ27" s="122" t="e">
        <f ca="1">SUM(Z27:AK27)</f>
        <v>#N/A</v>
      </c>
      <c r="BA27" s="122" t="e">
        <f ca="1">SUM(AL27:AW27)</f>
        <v>#N/A</v>
      </c>
      <c r="BB27" s="130" t="e">
        <f ca="1">IF(AX27=0,0,$D27/$AX27*AY27)</f>
        <v>#N/A</v>
      </c>
      <c r="BC27" s="130" t="e">
        <f ca="1">IF(AX27=0,0,$D27/$AX27*AZ27)</f>
        <v>#N/A</v>
      </c>
      <c r="BD27" s="130" t="e">
        <f ca="1">IF(AX27=0,0,$D27/$AX27*BA27)</f>
        <v>#N/A</v>
      </c>
      <c r="BE27" s="130" t="e">
        <f ca="1">IF(AX27=0,0,$E27/$AX27*AY27)</f>
        <v>#N/A</v>
      </c>
      <c r="BF27" s="130" t="e">
        <f ca="1">IF(AX27=0,0,$E27/$AX27*AZ27)</f>
        <v>#N/A</v>
      </c>
      <c r="BG27" s="130" t="e">
        <f ca="1">IF(AX27=0,0,$E27/$AX27*BA27)</f>
        <v>#N/A</v>
      </c>
      <c r="BH27" s="130" t="e">
        <f ca="1">IF(AX27=0,0,$F27/$AX27*AY27)</f>
        <v>#N/A</v>
      </c>
      <c r="BI27" s="130" t="e">
        <f ca="1">IF(AX27=0,0,$F27/$AX27*AZ27)</f>
        <v>#N/A</v>
      </c>
      <c r="BJ27" s="130" t="e">
        <f ca="1">IF(AX27=0,0,$F27/$AX27*BA27)</f>
        <v>#N/A</v>
      </c>
      <c r="BK27" s="130" t="e">
        <f ca="1">IF(AX27=0,0,$G27/$AX27*AY27)</f>
        <v>#N/A</v>
      </c>
      <c r="BL27" s="130" t="e">
        <f ca="1">IF(AX27=0,0,$G27/$AX27*AZ27)</f>
        <v>#N/A</v>
      </c>
      <c r="BM27" s="130" t="e">
        <f ca="1">IF(AX27=0,0,$G27/$AX27*BA27)</f>
        <v>#N/A</v>
      </c>
      <c r="BN27" s="130" t="e">
        <f ca="1">IF(AX27=0,0,$H27/$AX27*AY27)</f>
        <v>#N/A</v>
      </c>
      <c r="BO27" s="130" t="e">
        <f ca="1">IF(AX27=0,0,$H27/$AX27*AZ27)</f>
        <v>#N/A</v>
      </c>
      <c r="BP27" s="130" t="e">
        <f ca="1">IF(AX27=0,0,$H27/$AX27*BA27)</f>
        <v>#N/A</v>
      </c>
      <c r="BQ27" s="130" t="e">
        <f ca="1">IF(AX27=0,0,$I27/$AX27*AY27)</f>
        <v>#N/A</v>
      </c>
      <c r="BR27" s="130" t="e">
        <f ca="1">IF(AX27=0,0,$I27/$AX27*AZ27)</f>
        <v>#N/A</v>
      </c>
      <c r="BS27" s="130" t="e">
        <f ca="1">IF(AX27=0,0,$I27/$AX27*BA27)</f>
        <v>#N/A</v>
      </c>
      <c r="BT27" s="130" t="e">
        <f ca="1">IF(AX27=0,0,$J27/$AX27*AY27)</f>
        <v>#N/A</v>
      </c>
      <c r="BU27" s="130" t="e">
        <f ca="1">IF(AX27=0,0,$J27/$AX27*AZ27)</f>
        <v>#N/A</v>
      </c>
      <c r="BV27" s="130" t="e">
        <f ca="1">IF(AX27=0,0,$J27/$AX27*BA27)</f>
        <v>#N/A</v>
      </c>
      <c r="BW27" s="130" t="e">
        <f ca="1">IF(AX27=0,0,$L27/$AX27*AY27)</f>
        <v>#N/A</v>
      </c>
      <c r="BX27" s="130" t="e">
        <f ca="1">IF(AX27=0,0,$L27/$AX27*AZ27)</f>
        <v>#N/A</v>
      </c>
      <c r="BY27" s="130" t="e">
        <f ca="1">IF(AX27=0,0,$L27/$AX27*BA27)</f>
        <v>#N/A</v>
      </c>
    </row>
    <row r="28" spans="1:77" ht="75" customHeight="1" thickBot="1" x14ac:dyDescent="0.3">
      <c r="B28" s="387" t="s">
        <v>710</v>
      </c>
      <c r="C28" s="728" t="str">
        <f>IF(C27="NA","NA","")</f>
        <v>NA</v>
      </c>
      <c r="D28" s="728"/>
      <c r="E28" s="728"/>
      <c r="F28" s="728"/>
      <c r="G28" s="728"/>
      <c r="H28" s="728"/>
      <c r="I28" s="728"/>
      <c r="J28" s="728"/>
      <c r="K28" s="728"/>
      <c r="L28" s="728"/>
      <c r="M28" s="728"/>
      <c r="BB28" s="131"/>
      <c r="BC28" s="131"/>
      <c r="BD28" s="131"/>
      <c r="BE28" s="131"/>
      <c r="BF28" s="131"/>
      <c r="BG28" s="131"/>
      <c r="BH28" s="131"/>
      <c r="BI28" s="131"/>
      <c r="BJ28" s="131"/>
      <c r="BK28" s="131"/>
      <c r="BL28" s="131"/>
      <c r="BM28" s="131"/>
      <c r="BN28" s="131"/>
      <c r="BO28" s="131"/>
      <c r="BP28" s="131"/>
      <c r="BQ28" s="131"/>
      <c r="BR28" s="131"/>
      <c r="BS28" s="131"/>
      <c r="BT28" s="131"/>
      <c r="BU28" s="131"/>
      <c r="BV28" s="131"/>
      <c r="BW28" s="131"/>
      <c r="BX28" s="131"/>
      <c r="BY28" s="131"/>
    </row>
    <row r="29" spans="1:77" ht="15.75" thickTop="1" x14ac:dyDescent="0.25">
      <c r="A29" t="s">
        <v>31</v>
      </c>
      <c r="B29" s="380" t="s">
        <v>852</v>
      </c>
      <c r="C29" s="381" t="str">
        <f>IF(VLOOKUP(B29,'3.Tasks'!$B$4:$C$23,2,FALSE)=0,"NA",VLOOKUP(B29,'3.Tasks'!$B$4:$C$23,2,FALSE))</f>
        <v>NA</v>
      </c>
      <c r="D29" s="382">
        <f ca="1">HLOOKUP(A29,CAL_BO!$BB$4:$BU$30,27,FALSE)+(HLOOKUP(A29,'4.1'!$AP$4:$BI$10,7,FALSE))</f>
        <v>0</v>
      </c>
      <c r="E29" s="383"/>
      <c r="F29" s="383"/>
      <c r="G29" s="382">
        <f>HLOOKUP(A29,'5.Equipments'!$AJ$2:$BC$23,22,FALSE)</f>
        <v>0</v>
      </c>
      <c r="H29" s="383"/>
      <c r="I29" s="383"/>
      <c r="J29" s="383"/>
      <c r="K29" s="384">
        <f t="shared" ref="K29" ca="1" si="22">SUM(D29:J29)*0.25</f>
        <v>0</v>
      </c>
      <c r="L29" s="385">
        <v>0</v>
      </c>
      <c r="M29" s="386">
        <f t="shared" ref="M29" ca="1" si="23">SUM(D29:L29)</f>
        <v>0</v>
      </c>
      <c r="N29" s="122">
        <f ca="1">+'3.Tasks'!J17</f>
        <v>0</v>
      </c>
      <c r="O29" s="122">
        <f ca="1">+'3.Tasks'!K17</f>
        <v>0</v>
      </c>
      <c r="P29" s="122" t="e">
        <f ca="1">+'3.Tasks'!L17</f>
        <v>#N/A</v>
      </c>
      <c r="Q29" s="122" t="e">
        <f ca="1">+'3.Tasks'!M17</f>
        <v>#N/A</v>
      </c>
      <c r="R29" s="122" t="e">
        <f ca="1">+'3.Tasks'!N17</f>
        <v>#N/A</v>
      </c>
      <c r="S29" s="122" t="e">
        <f ca="1">+'3.Tasks'!O17</f>
        <v>#N/A</v>
      </c>
      <c r="T29" s="122" t="e">
        <f ca="1">+'3.Tasks'!P17</f>
        <v>#N/A</v>
      </c>
      <c r="U29" s="122" t="e">
        <f ca="1">+'3.Tasks'!Q17</f>
        <v>#N/A</v>
      </c>
      <c r="V29" s="122" t="e">
        <f ca="1">+'3.Tasks'!R17</f>
        <v>#N/A</v>
      </c>
      <c r="W29" s="122" t="e">
        <f ca="1">+'3.Tasks'!S17</f>
        <v>#N/A</v>
      </c>
      <c r="X29" s="122" t="e">
        <f ca="1">+'3.Tasks'!T17</f>
        <v>#N/A</v>
      </c>
      <c r="Y29" s="122" t="e">
        <f ca="1">+'3.Tasks'!U17</f>
        <v>#N/A</v>
      </c>
      <c r="Z29" s="122" t="e">
        <f ca="1">+'3.Tasks'!V17</f>
        <v>#N/A</v>
      </c>
      <c r="AA29" s="122" t="e">
        <f ca="1">+'3.Tasks'!W17</f>
        <v>#N/A</v>
      </c>
      <c r="AB29" s="122" t="e">
        <f ca="1">+'3.Tasks'!X17</f>
        <v>#N/A</v>
      </c>
      <c r="AC29" s="122" t="e">
        <f ca="1">+'3.Tasks'!Y17</f>
        <v>#N/A</v>
      </c>
      <c r="AD29" s="122" t="e">
        <f ca="1">+'3.Tasks'!Z17</f>
        <v>#N/A</v>
      </c>
      <c r="AE29" s="122" t="e">
        <f ca="1">+'3.Tasks'!AA17</f>
        <v>#N/A</v>
      </c>
      <c r="AF29" s="122" t="e">
        <f ca="1">+'3.Tasks'!AB17</f>
        <v>#N/A</v>
      </c>
      <c r="AG29" s="122" t="e">
        <f ca="1">+'3.Tasks'!AC17</f>
        <v>#N/A</v>
      </c>
      <c r="AH29" s="122" t="e">
        <f ca="1">+'3.Tasks'!AD17</f>
        <v>#N/A</v>
      </c>
      <c r="AI29" s="122" t="e">
        <f ca="1">+'3.Tasks'!AE17</f>
        <v>#N/A</v>
      </c>
      <c r="AJ29" s="122" t="e">
        <f ca="1">+'3.Tasks'!AF17</f>
        <v>#N/A</v>
      </c>
      <c r="AK29" s="122" t="e">
        <f ca="1">+'3.Tasks'!AG17</f>
        <v>#N/A</v>
      </c>
      <c r="AL29" s="122" t="e">
        <f ca="1">+'3.Tasks'!AH17</f>
        <v>#N/A</v>
      </c>
      <c r="AM29" s="122" t="e">
        <f ca="1">+'3.Tasks'!AI17</f>
        <v>#N/A</v>
      </c>
      <c r="AN29" s="122" t="e">
        <f ca="1">+'3.Tasks'!AJ17</f>
        <v>#N/A</v>
      </c>
      <c r="AO29" s="122" t="e">
        <f ca="1">+'3.Tasks'!AK17</f>
        <v>#N/A</v>
      </c>
      <c r="AP29" s="122" t="e">
        <f ca="1">+'3.Tasks'!AL17</f>
        <v>#N/A</v>
      </c>
      <c r="AQ29" s="122" t="e">
        <f ca="1">+'3.Tasks'!AM17</f>
        <v>#N/A</v>
      </c>
      <c r="AR29" s="122" t="e">
        <f ca="1">+'3.Tasks'!AN17</f>
        <v>#N/A</v>
      </c>
      <c r="AS29" s="122" t="e">
        <f ca="1">+'3.Tasks'!AO17</f>
        <v>#N/A</v>
      </c>
      <c r="AT29" s="122" t="e">
        <f ca="1">+'3.Tasks'!AP17</f>
        <v>#N/A</v>
      </c>
      <c r="AU29" s="122" t="e">
        <f ca="1">+'3.Tasks'!AQ17</f>
        <v>#N/A</v>
      </c>
      <c r="AV29" s="122" t="e">
        <f ca="1">+'3.Tasks'!AR17</f>
        <v>#N/A</v>
      </c>
      <c r="AW29" s="122" t="e">
        <f ca="1">+'3.Tasks'!AS17</f>
        <v>#N/A</v>
      </c>
      <c r="AX29" s="122" t="e">
        <f ca="1">SUBTOTAL(9,N29:AW29)</f>
        <v>#N/A</v>
      </c>
      <c r="AY29" s="122" t="e">
        <f ca="1">SUM(N29:Y29)</f>
        <v>#N/A</v>
      </c>
      <c r="AZ29" s="122" t="e">
        <f ca="1">SUM(Z29:AK29)</f>
        <v>#N/A</v>
      </c>
      <c r="BA29" s="122" t="e">
        <f ca="1">SUM(AL29:AW29)</f>
        <v>#N/A</v>
      </c>
      <c r="BB29" s="130" t="e">
        <f ca="1">IF(AX29=0,0,$D29/$AX29*AY29)</f>
        <v>#N/A</v>
      </c>
      <c r="BC29" s="130" t="e">
        <f ca="1">IF(AX29=0,0,$D29/$AX29*AZ29)</f>
        <v>#N/A</v>
      </c>
      <c r="BD29" s="130" t="e">
        <f ca="1">IF(AX29=0,0,$D29/$AX29*BA29)</f>
        <v>#N/A</v>
      </c>
      <c r="BE29" s="130" t="e">
        <f ca="1">IF(AX29=0,0,$E29/$AX29*AY29)</f>
        <v>#N/A</v>
      </c>
      <c r="BF29" s="130" t="e">
        <f ca="1">IF(AX29=0,0,$E29/$AX29*AZ29)</f>
        <v>#N/A</v>
      </c>
      <c r="BG29" s="130" t="e">
        <f ca="1">IF(AX29=0,0,$E29/$AX29*BA29)</f>
        <v>#N/A</v>
      </c>
      <c r="BH29" s="130" t="e">
        <f ca="1">IF(AX29=0,0,$F29/$AX29*AY29)</f>
        <v>#N/A</v>
      </c>
      <c r="BI29" s="130" t="e">
        <f ca="1">IF(AX29=0,0,$F29/$AX29*AZ29)</f>
        <v>#N/A</v>
      </c>
      <c r="BJ29" s="130" t="e">
        <f ca="1">IF(AX29=0,0,$F29/$AX29*BA29)</f>
        <v>#N/A</v>
      </c>
      <c r="BK29" s="130" t="e">
        <f ca="1">IF(AX29=0,0,$G29/$AX29*AY29)</f>
        <v>#N/A</v>
      </c>
      <c r="BL29" s="130" t="e">
        <f ca="1">IF(AX29=0,0,$G29/$AX29*AZ29)</f>
        <v>#N/A</v>
      </c>
      <c r="BM29" s="130" t="e">
        <f ca="1">IF(AX29=0,0,$G29/$AX29*BA29)</f>
        <v>#N/A</v>
      </c>
      <c r="BN29" s="130" t="e">
        <f ca="1">IF(AX29=0,0,$H29/$AX29*AY29)</f>
        <v>#N/A</v>
      </c>
      <c r="BO29" s="130" t="e">
        <f ca="1">IF(AX29=0,0,$H29/$AX29*AZ29)</f>
        <v>#N/A</v>
      </c>
      <c r="BP29" s="130" t="e">
        <f ca="1">IF(AX29=0,0,$H29/$AX29*BA29)</f>
        <v>#N/A</v>
      </c>
      <c r="BQ29" s="130" t="e">
        <f ca="1">IF(AX29=0,0,$I29/$AX29*AY29)</f>
        <v>#N/A</v>
      </c>
      <c r="BR29" s="130" t="e">
        <f ca="1">IF(AX29=0,0,$I29/$AX29*AZ29)</f>
        <v>#N/A</v>
      </c>
      <c r="BS29" s="130" t="e">
        <f ca="1">IF(AX29=0,0,$I29/$AX29*BA29)</f>
        <v>#N/A</v>
      </c>
      <c r="BT29" s="130" t="e">
        <f ca="1">IF(AX29=0,0,$J29/$AX29*AY29)</f>
        <v>#N/A</v>
      </c>
      <c r="BU29" s="130" t="e">
        <f ca="1">IF(AX29=0,0,$J29/$AX29*AZ29)</f>
        <v>#N/A</v>
      </c>
      <c r="BV29" s="130" t="e">
        <f ca="1">IF(AX29=0,0,$J29/$AX29*BA29)</f>
        <v>#N/A</v>
      </c>
      <c r="BW29" s="130" t="e">
        <f ca="1">IF(AX29=0,0,$L29/$AX29*AY29)</f>
        <v>#N/A</v>
      </c>
      <c r="BX29" s="130" t="e">
        <f ca="1">IF(AX29=0,0,$L29/$AX29*AZ29)</f>
        <v>#N/A</v>
      </c>
      <c r="BY29" s="130" t="e">
        <f ca="1">IF(AX29=0,0,$L29/$AX29*BA29)</f>
        <v>#N/A</v>
      </c>
    </row>
    <row r="30" spans="1:77" ht="75" customHeight="1" thickBot="1" x14ac:dyDescent="0.3">
      <c r="B30" s="387" t="s">
        <v>710</v>
      </c>
      <c r="C30" s="728" t="str">
        <f>IF(C29="NA","NA","")</f>
        <v>NA</v>
      </c>
      <c r="D30" s="728"/>
      <c r="E30" s="728"/>
      <c r="F30" s="728"/>
      <c r="G30" s="728"/>
      <c r="H30" s="728"/>
      <c r="I30" s="728"/>
      <c r="J30" s="728"/>
      <c r="K30" s="728"/>
      <c r="L30" s="728"/>
      <c r="M30" s="728"/>
      <c r="BB30" s="131"/>
      <c r="BC30" s="131"/>
      <c r="BD30" s="131"/>
      <c r="BE30" s="131"/>
      <c r="BF30" s="131"/>
      <c r="BG30" s="131"/>
      <c r="BH30" s="131"/>
      <c r="BI30" s="131"/>
      <c r="BJ30" s="131"/>
      <c r="BK30" s="131"/>
      <c r="BL30" s="131"/>
      <c r="BM30" s="131"/>
      <c r="BN30" s="131"/>
      <c r="BO30" s="131"/>
      <c r="BP30" s="131"/>
      <c r="BQ30" s="131"/>
      <c r="BR30" s="131"/>
      <c r="BS30" s="131"/>
      <c r="BT30" s="131"/>
      <c r="BU30" s="131"/>
      <c r="BV30" s="131"/>
      <c r="BW30" s="131"/>
      <c r="BX30" s="131"/>
      <c r="BY30" s="131"/>
    </row>
    <row r="31" spans="1:77" ht="15.75" thickTop="1" x14ac:dyDescent="0.25">
      <c r="A31" t="s">
        <v>32</v>
      </c>
      <c r="B31" s="380" t="s">
        <v>853</v>
      </c>
      <c r="C31" s="381" t="str">
        <f>IF(VLOOKUP(B31,'3.Tasks'!$B$4:$C$23,2,FALSE)=0,"NA",VLOOKUP(B31,'3.Tasks'!$B$4:$C$23,2,FALSE))</f>
        <v>NA</v>
      </c>
      <c r="D31" s="382">
        <f ca="1">HLOOKUP(A31,CAL_BO!$BB$4:$BU$30,27,FALSE)+(HLOOKUP(A31,'4.1'!$AP$4:$BI$10,7,FALSE))</f>
        <v>0</v>
      </c>
      <c r="E31" s="383"/>
      <c r="F31" s="383"/>
      <c r="G31" s="382">
        <f>HLOOKUP(A31,'5.Equipments'!$AJ$2:$BC$23,22,FALSE)</f>
        <v>0</v>
      </c>
      <c r="H31" s="383"/>
      <c r="I31" s="383"/>
      <c r="J31" s="383"/>
      <c r="K31" s="384">
        <f t="shared" ref="K31" ca="1" si="24">SUM(D31:J31)*0.25</f>
        <v>0</v>
      </c>
      <c r="L31" s="385">
        <v>0</v>
      </c>
      <c r="M31" s="386">
        <f t="shared" ref="M31" ca="1" si="25">SUM(D31:L31)</f>
        <v>0</v>
      </c>
      <c r="N31" s="122">
        <f ca="1">+'3.Tasks'!J18</f>
        <v>0</v>
      </c>
      <c r="O31" s="122">
        <f ca="1">+'3.Tasks'!K18</f>
        <v>0</v>
      </c>
      <c r="P31" s="122" t="e">
        <f ca="1">+'3.Tasks'!L18</f>
        <v>#N/A</v>
      </c>
      <c r="Q31" s="122" t="e">
        <f ca="1">+'3.Tasks'!M18</f>
        <v>#N/A</v>
      </c>
      <c r="R31" s="122" t="e">
        <f ca="1">+'3.Tasks'!N18</f>
        <v>#N/A</v>
      </c>
      <c r="S31" s="122" t="e">
        <f ca="1">+'3.Tasks'!O18</f>
        <v>#N/A</v>
      </c>
      <c r="T31" s="122" t="e">
        <f ca="1">+'3.Tasks'!P18</f>
        <v>#N/A</v>
      </c>
      <c r="U31" s="122" t="e">
        <f ca="1">+'3.Tasks'!Q18</f>
        <v>#N/A</v>
      </c>
      <c r="V31" s="122" t="e">
        <f ca="1">+'3.Tasks'!R18</f>
        <v>#N/A</v>
      </c>
      <c r="W31" s="122" t="e">
        <f ca="1">+'3.Tasks'!S18</f>
        <v>#N/A</v>
      </c>
      <c r="X31" s="122" t="e">
        <f ca="1">+'3.Tasks'!T18</f>
        <v>#N/A</v>
      </c>
      <c r="Y31" s="122" t="e">
        <f ca="1">+'3.Tasks'!U18</f>
        <v>#N/A</v>
      </c>
      <c r="Z31" s="122" t="e">
        <f ca="1">+'3.Tasks'!V18</f>
        <v>#N/A</v>
      </c>
      <c r="AA31" s="122" t="e">
        <f ca="1">+'3.Tasks'!W18</f>
        <v>#N/A</v>
      </c>
      <c r="AB31" s="122" t="e">
        <f ca="1">+'3.Tasks'!X18</f>
        <v>#N/A</v>
      </c>
      <c r="AC31" s="122" t="e">
        <f ca="1">+'3.Tasks'!Y18</f>
        <v>#N/A</v>
      </c>
      <c r="AD31" s="122" t="e">
        <f ca="1">+'3.Tasks'!Z18</f>
        <v>#N/A</v>
      </c>
      <c r="AE31" s="122" t="e">
        <f ca="1">+'3.Tasks'!AA18</f>
        <v>#N/A</v>
      </c>
      <c r="AF31" s="122" t="e">
        <f ca="1">+'3.Tasks'!AB18</f>
        <v>#N/A</v>
      </c>
      <c r="AG31" s="122" t="e">
        <f ca="1">+'3.Tasks'!AC18</f>
        <v>#N/A</v>
      </c>
      <c r="AH31" s="122" t="e">
        <f ca="1">+'3.Tasks'!AD18</f>
        <v>#N/A</v>
      </c>
      <c r="AI31" s="122" t="e">
        <f ca="1">+'3.Tasks'!AE18</f>
        <v>#N/A</v>
      </c>
      <c r="AJ31" s="122" t="e">
        <f ca="1">+'3.Tasks'!AF18</f>
        <v>#N/A</v>
      </c>
      <c r="AK31" s="122" t="e">
        <f ca="1">+'3.Tasks'!AG18</f>
        <v>#N/A</v>
      </c>
      <c r="AL31" s="122" t="e">
        <f ca="1">+'3.Tasks'!AH18</f>
        <v>#N/A</v>
      </c>
      <c r="AM31" s="122" t="e">
        <f ca="1">+'3.Tasks'!AI18</f>
        <v>#N/A</v>
      </c>
      <c r="AN31" s="122" t="e">
        <f ca="1">+'3.Tasks'!AJ18</f>
        <v>#N/A</v>
      </c>
      <c r="AO31" s="122" t="e">
        <f ca="1">+'3.Tasks'!AK18</f>
        <v>#N/A</v>
      </c>
      <c r="AP31" s="122" t="e">
        <f ca="1">+'3.Tasks'!AL18</f>
        <v>#N/A</v>
      </c>
      <c r="AQ31" s="122" t="e">
        <f ca="1">+'3.Tasks'!AM18</f>
        <v>#N/A</v>
      </c>
      <c r="AR31" s="122" t="e">
        <f ca="1">+'3.Tasks'!AN18</f>
        <v>#N/A</v>
      </c>
      <c r="AS31" s="122" t="e">
        <f ca="1">+'3.Tasks'!AO18</f>
        <v>#N/A</v>
      </c>
      <c r="AT31" s="122" t="e">
        <f ca="1">+'3.Tasks'!AP18</f>
        <v>#N/A</v>
      </c>
      <c r="AU31" s="122" t="e">
        <f ca="1">+'3.Tasks'!AQ18</f>
        <v>#N/A</v>
      </c>
      <c r="AV31" s="122" t="e">
        <f ca="1">+'3.Tasks'!AR18</f>
        <v>#N/A</v>
      </c>
      <c r="AW31" s="122" t="e">
        <f ca="1">+'3.Tasks'!AS18</f>
        <v>#N/A</v>
      </c>
      <c r="AX31" s="122" t="e">
        <f ca="1">SUBTOTAL(9,N31:AW31)</f>
        <v>#N/A</v>
      </c>
      <c r="AY31" s="122" t="e">
        <f ca="1">SUM(N31:Y31)</f>
        <v>#N/A</v>
      </c>
      <c r="AZ31" s="122" t="e">
        <f ca="1">SUM(Z31:AK31)</f>
        <v>#N/A</v>
      </c>
      <c r="BA31" s="122" t="e">
        <f ca="1">SUM(AL31:AW31)</f>
        <v>#N/A</v>
      </c>
      <c r="BB31" s="130" t="e">
        <f ca="1">IF(AX31=0,0,$D31/$AX31*AY31)</f>
        <v>#N/A</v>
      </c>
      <c r="BC31" s="130" t="e">
        <f ca="1">IF(AX31=0,0,$D31/$AX31*AZ31)</f>
        <v>#N/A</v>
      </c>
      <c r="BD31" s="130" t="e">
        <f ca="1">IF(AX31=0,0,$D31/$AX31*BA31)</f>
        <v>#N/A</v>
      </c>
      <c r="BE31" s="130" t="e">
        <f ca="1">IF(AX31=0,0,$E31/$AX31*AY31)</f>
        <v>#N/A</v>
      </c>
      <c r="BF31" s="130" t="e">
        <f ca="1">IF(AX31=0,0,$E31/$AX31*AZ31)</f>
        <v>#N/A</v>
      </c>
      <c r="BG31" s="130" t="e">
        <f ca="1">IF(AX31=0,0,$E31/$AX31*BA31)</f>
        <v>#N/A</v>
      </c>
      <c r="BH31" s="130" t="e">
        <f ca="1">IF(AX31=0,0,$F31/$AX31*AY31)</f>
        <v>#N/A</v>
      </c>
      <c r="BI31" s="130" t="e">
        <f ca="1">IF(AX31=0,0,$F31/$AX31*AZ31)</f>
        <v>#N/A</v>
      </c>
      <c r="BJ31" s="130" t="e">
        <f ca="1">IF(AX31=0,0,$F31/$AX31*BA31)</f>
        <v>#N/A</v>
      </c>
      <c r="BK31" s="130" t="e">
        <f ca="1">IF(AX31=0,0,$G31/$AX31*AY31)</f>
        <v>#N/A</v>
      </c>
      <c r="BL31" s="130" t="e">
        <f ca="1">IF(AX31=0,0,$G31/$AX31*AZ31)</f>
        <v>#N/A</v>
      </c>
      <c r="BM31" s="130" t="e">
        <f ca="1">IF(AX31=0,0,$G31/$AX31*BA31)</f>
        <v>#N/A</v>
      </c>
      <c r="BN31" s="130" t="e">
        <f ca="1">IF(AX31=0,0,$H31/$AX31*AY31)</f>
        <v>#N/A</v>
      </c>
      <c r="BO31" s="130" t="e">
        <f ca="1">IF(AX31=0,0,$H31/$AX31*AZ31)</f>
        <v>#N/A</v>
      </c>
      <c r="BP31" s="130" t="e">
        <f ca="1">IF(AX31=0,0,$H31/$AX31*BA31)</f>
        <v>#N/A</v>
      </c>
      <c r="BQ31" s="130" t="e">
        <f ca="1">IF(AX31=0,0,$I31/$AX31*AY31)</f>
        <v>#N/A</v>
      </c>
      <c r="BR31" s="130" t="e">
        <f ca="1">IF(AX31=0,0,$I31/$AX31*AZ31)</f>
        <v>#N/A</v>
      </c>
      <c r="BS31" s="130" t="e">
        <f ca="1">IF(AX31=0,0,$I31/$AX31*BA31)</f>
        <v>#N/A</v>
      </c>
      <c r="BT31" s="130" t="e">
        <f ca="1">IF(AX31=0,0,$J31/$AX31*AY31)</f>
        <v>#N/A</v>
      </c>
      <c r="BU31" s="130" t="e">
        <f ca="1">IF(AX31=0,0,$J31/$AX31*AZ31)</f>
        <v>#N/A</v>
      </c>
      <c r="BV31" s="130" t="e">
        <f ca="1">IF(AX31=0,0,$J31/$AX31*BA31)</f>
        <v>#N/A</v>
      </c>
      <c r="BW31" s="130" t="e">
        <f ca="1">IF(AX31=0,0,$L31/$AX31*AY31)</f>
        <v>#N/A</v>
      </c>
      <c r="BX31" s="130" t="e">
        <f ca="1">IF(AX31=0,0,$L31/$AX31*AZ31)</f>
        <v>#N/A</v>
      </c>
      <c r="BY31" s="130" t="e">
        <f ca="1">IF(AX31=0,0,$L31/$AX31*BA31)</f>
        <v>#N/A</v>
      </c>
    </row>
    <row r="32" spans="1:77" ht="75" customHeight="1" thickBot="1" x14ac:dyDescent="0.3">
      <c r="B32" s="387" t="s">
        <v>710</v>
      </c>
      <c r="C32" s="728" t="str">
        <f>IF(C31="NA","NA","")</f>
        <v>NA</v>
      </c>
      <c r="D32" s="728"/>
      <c r="E32" s="728"/>
      <c r="F32" s="728"/>
      <c r="G32" s="728"/>
      <c r="H32" s="728"/>
      <c r="I32" s="728"/>
      <c r="J32" s="728"/>
      <c r="K32" s="728"/>
      <c r="L32" s="728"/>
      <c r="M32" s="728"/>
      <c r="BB32" s="131"/>
      <c r="BC32" s="131"/>
      <c r="BD32" s="131"/>
      <c r="BE32" s="131"/>
      <c r="BF32" s="131"/>
      <c r="BG32" s="131"/>
      <c r="BH32" s="131"/>
      <c r="BI32" s="131"/>
      <c r="BJ32" s="131"/>
      <c r="BK32" s="131"/>
      <c r="BL32" s="131"/>
      <c r="BM32" s="131"/>
      <c r="BN32" s="131"/>
      <c r="BO32" s="131"/>
      <c r="BP32" s="131"/>
      <c r="BQ32" s="131"/>
      <c r="BR32" s="131"/>
      <c r="BS32" s="131"/>
      <c r="BT32" s="131"/>
      <c r="BU32" s="131"/>
      <c r="BV32" s="131"/>
      <c r="BW32" s="131"/>
      <c r="BX32" s="131"/>
      <c r="BY32" s="131"/>
    </row>
    <row r="33" spans="1:78" ht="15.75" thickTop="1" x14ac:dyDescent="0.25">
      <c r="A33" t="s">
        <v>33</v>
      </c>
      <c r="B33" s="380" t="s">
        <v>854</v>
      </c>
      <c r="C33" s="381" t="str">
        <f>IF(VLOOKUP(B33,'3.Tasks'!$B$4:$C$23,2,FALSE)=0,"NA",VLOOKUP(B33,'3.Tasks'!$B$4:$C$23,2,FALSE))</f>
        <v>NA</v>
      </c>
      <c r="D33" s="382">
        <f ca="1">HLOOKUP(A33,CAL_BO!$BB$4:$BU$30,27,FALSE)+(HLOOKUP(A33,'4.1'!$AP$4:$BI$10,7,FALSE))</f>
        <v>0</v>
      </c>
      <c r="E33" s="383"/>
      <c r="F33" s="383"/>
      <c r="G33" s="382">
        <f>HLOOKUP(A33,'5.Equipments'!$AJ$2:$BC$23,22,FALSE)</f>
        <v>0</v>
      </c>
      <c r="H33" s="383"/>
      <c r="I33" s="383"/>
      <c r="J33" s="383"/>
      <c r="K33" s="384">
        <f t="shared" ref="K33" ca="1" si="26">SUM(D33:J33)*0.25</f>
        <v>0</v>
      </c>
      <c r="L33" s="385">
        <v>0</v>
      </c>
      <c r="M33" s="386">
        <f t="shared" ref="M33" ca="1" si="27">SUM(D33:L33)</f>
        <v>0</v>
      </c>
      <c r="N33" s="122">
        <f ca="1">+'3.Tasks'!J19</f>
        <v>0</v>
      </c>
      <c r="O33" s="122">
        <f ca="1">+'3.Tasks'!K19</f>
        <v>0</v>
      </c>
      <c r="P33" s="122" t="e">
        <f ca="1">+'3.Tasks'!L19</f>
        <v>#N/A</v>
      </c>
      <c r="Q33" s="122" t="e">
        <f ca="1">+'3.Tasks'!M19</f>
        <v>#N/A</v>
      </c>
      <c r="R33" s="122" t="e">
        <f ca="1">+'3.Tasks'!N19</f>
        <v>#N/A</v>
      </c>
      <c r="S33" s="122" t="e">
        <f ca="1">+'3.Tasks'!O19</f>
        <v>#N/A</v>
      </c>
      <c r="T33" s="122" t="e">
        <f ca="1">+'3.Tasks'!P19</f>
        <v>#N/A</v>
      </c>
      <c r="U33" s="122" t="e">
        <f ca="1">+'3.Tasks'!Q19</f>
        <v>#N/A</v>
      </c>
      <c r="V33" s="122" t="e">
        <f ca="1">+'3.Tasks'!R19</f>
        <v>#N/A</v>
      </c>
      <c r="W33" s="122" t="e">
        <f ca="1">+'3.Tasks'!S19</f>
        <v>#N/A</v>
      </c>
      <c r="X33" s="122" t="e">
        <f ca="1">+'3.Tasks'!T19</f>
        <v>#N/A</v>
      </c>
      <c r="Y33" s="122" t="e">
        <f ca="1">+'3.Tasks'!U19</f>
        <v>#N/A</v>
      </c>
      <c r="Z33" s="122" t="e">
        <f ca="1">+'3.Tasks'!V19</f>
        <v>#N/A</v>
      </c>
      <c r="AA33" s="122" t="e">
        <f ca="1">+'3.Tasks'!W19</f>
        <v>#N/A</v>
      </c>
      <c r="AB33" s="122" t="e">
        <f ca="1">+'3.Tasks'!X19</f>
        <v>#N/A</v>
      </c>
      <c r="AC33" s="122" t="e">
        <f ca="1">+'3.Tasks'!Y19</f>
        <v>#N/A</v>
      </c>
      <c r="AD33" s="122" t="e">
        <f ca="1">+'3.Tasks'!Z19</f>
        <v>#N/A</v>
      </c>
      <c r="AE33" s="122" t="e">
        <f ca="1">+'3.Tasks'!AA19</f>
        <v>#N/A</v>
      </c>
      <c r="AF33" s="122" t="e">
        <f ca="1">+'3.Tasks'!AB19</f>
        <v>#N/A</v>
      </c>
      <c r="AG33" s="122" t="e">
        <f ca="1">+'3.Tasks'!AC19</f>
        <v>#N/A</v>
      </c>
      <c r="AH33" s="122" t="e">
        <f ca="1">+'3.Tasks'!AD19</f>
        <v>#N/A</v>
      </c>
      <c r="AI33" s="122" t="e">
        <f ca="1">+'3.Tasks'!AE19</f>
        <v>#N/A</v>
      </c>
      <c r="AJ33" s="122" t="e">
        <f ca="1">+'3.Tasks'!AF19</f>
        <v>#N/A</v>
      </c>
      <c r="AK33" s="122" t="e">
        <f ca="1">+'3.Tasks'!AG19</f>
        <v>#N/A</v>
      </c>
      <c r="AL33" s="122" t="e">
        <f ca="1">+'3.Tasks'!AH19</f>
        <v>#N/A</v>
      </c>
      <c r="AM33" s="122" t="e">
        <f ca="1">+'3.Tasks'!AI19</f>
        <v>#N/A</v>
      </c>
      <c r="AN33" s="122" t="e">
        <f ca="1">+'3.Tasks'!AJ19</f>
        <v>#N/A</v>
      </c>
      <c r="AO33" s="122" t="e">
        <f ca="1">+'3.Tasks'!AK19</f>
        <v>#N/A</v>
      </c>
      <c r="AP33" s="122" t="e">
        <f ca="1">+'3.Tasks'!AL19</f>
        <v>#N/A</v>
      </c>
      <c r="AQ33" s="122" t="e">
        <f ca="1">+'3.Tasks'!AM19</f>
        <v>#N/A</v>
      </c>
      <c r="AR33" s="122" t="e">
        <f ca="1">+'3.Tasks'!AN19</f>
        <v>#N/A</v>
      </c>
      <c r="AS33" s="122" t="e">
        <f ca="1">+'3.Tasks'!AO19</f>
        <v>#N/A</v>
      </c>
      <c r="AT33" s="122" t="e">
        <f ca="1">+'3.Tasks'!AP19</f>
        <v>#N/A</v>
      </c>
      <c r="AU33" s="122" t="e">
        <f ca="1">+'3.Tasks'!AQ19</f>
        <v>#N/A</v>
      </c>
      <c r="AV33" s="122" t="e">
        <f ca="1">+'3.Tasks'!AR19</f>
        <v>#N/A</v>
      </c>
      <c r="AW33" s="122" t="e">
        <f ca="1">+'3.Tasks'!AS19</f>
        <v>#N/A</v>
      </c>
      <c r="AX33" s="122" t="e">
        <f ca="1">SUBTOTAL(9,N33:AW33)</f>
        <v>#N/A</v>
      </c>
      <c r="AY33" s="122" t="e">
        <f ca="1">SUM(N33:Y33)</f>
        <v>#N/A</v>
      </c>
      <c r="AZ33" s="122" t="e">
        <f ca="1">SUM(Z33:AK33)</f>
        <v>#N/A</v>
      </c>
      <c r="BA33" s="122" t="e">
        <f ca="1">SUM(AL33:AW33)</f>
        <v>#N/A</v>
      </c>
      <c r="BB33" s="130" t="e">
        <f ca="1">IF(AX33=0,0,$D33/$AX33*AY33)</f>
        <v>#N/A</v>
      </c>
      <c r="BC33" s="130" t="e">
        <f ca="1">IF(AX33=0,0,$D33/$AX33*AZ33)</f>
        <v>#N/A</v>
      </c>
      <c r="BD33" s="130" t="e">
        <f ca="1">IF(AX33=0,0,$D33/$AX33*BA33)</f>
        <v>#N/A</v>
      </c>
      <c r="BE33" s="130" t="e">
        <f ca="1">IF(AX33=0,0,$E33/$AX33*AY33)</f>
        <v>#N/A</v>
      </c>
      <c r="BF33" s="130" t="e">
        <f ca="1">IF(AX33=0,0,$E33/$AX33*AZ33)</f>
        <v>#N/A</v>
      </c>
      <c r="BG33" s="130" t="e">
        <f ca="1">IF(AX33=0,0,$E33/$AX33*BA33)</f>
        <v>#N/A</v>
      </c>
      <c r="BH33" s="130" t="e">
        <f ca="1">IF(AX33=0,0,$F33/$AX33*AY33)</f>
        <v>#N/A</v>
      </c>
      <c r="BI33" s="130" t="e">
        <f ca="1">IF(AX33=0,0,$F33/$AX33*AZ33)</f>
        <v>#N/A</v>
      </c>
      <c r="BJ33" s="130" t="e">
        <f ca="1">IF(AX33=0,0,$F33/$AX33*BA33)</f>
        <v>#N/A</v>
      </c>
      <c r="BK33" s="130" t="e">
        <f ca="1">IF(AX33=0,0,$G33/$AX33*AY33)</f>
        <v>#N/A</v>
      </c>
      <c r="BL33" s="130" t="e">
        <f ca="1">IF(AX33=0,0,$G33/$AX33*AZ33)</f>
        <v>#N/A</v>
      </c>
      <c r="BM33" s="130" t="e">
        <f ca="1">IF(AX33=0,0,$G33/$AX33*BA33)</f>
        <v>#N/A</v>
      </c>
      <c r="BN33" s="130" t="e">
        <f ca="1">IF(AX33=0,0,$H33/$AX33*AY33)</f>
        <v>#N/A</v>
      </c>
      <c r="BO33" s="130" t="e">
        <f ca="1">IF(AX33=0,0,$H33/$AX33*AZ33)</f>
        <v>#N/A</v>
      </c>
      <c r="BP33" s="130" t="e">
        <f ca="1">IF(AX33=0,0,$H33/$AX33*BA33)</f>
        <v>#N/A</v>
      </c>
      <c r="BQ33" s="130" t="e">
        <f ca="1">IF(AX33=0,0,$I33/$AX33*AY33)</f>
        <v>#N/A</v>
      </c>
      <c r="BR33" s="130" t="e">
        <f ca="1">IF(AX33=0,0,$I33/$AX33*AZ33)</f>
        <v>#N/A</v>
      </c>
      <c r="BS33" s="130" t="e">
        <f ca="1">IF(AX33=0,0,$I33/$AX33*BA33)</f>
        <v>#N/A</v>
      </c>
      <c r="BT33" s="130" t="e">
        <f ca="1">IF(AX33=0,0,$J33/$AX33*AY33)</f>
        <v>#N/A</v>
      </c>
      <c r="BU33" s="130" t="e">
        <f ca="1">IF(AX33=0,0,$J33/$AX33*AZ33)</f>
        <v>#N/A</v>
      </c>
      <c r="BV33" s="130" t="e">
        <f ca="1">IF(AX33=0,0,$J33/$AX33*BA33)</f>
        <v>#N/A</v>
      </c>
      <c r="BW33" s="130" t="e">
        <f ca="1">IF(AX33=0,0,$L33/$AX33*AY33)</f>
        <v>#N/A</v>
      </c>
      <c r="BX33" s="130" t="e">
        <f ca="1">IF(AX33=0,0,$L33/$AX33*AZ33)</f>
        <v>#N/A</v>
      </c>
      <c r="BY33" s="130" t="e">
        <f ca="1">IF(AX33=0,0,$L33/$AX33*BA33)</f>
        <v>#N/A</v>
      </c>
    </row>
    <row r="34" spans="1:78" ht="75" customHeight="1" thickBot="1" x14ac:dyDescent="0.3">
      <c r="B34" s="387" t="s">
        <v>710</v>
      </c>
      <c r="C34" s="728" t="str">
        <f>IF(C33="NA","NA","")</f>
        <v>NA</v>
      </c>
      <c r="D34" s="728"/>
      <c r="E34" s="728"/>
      <c r="F34" s="728"/>
      <c r="G34" s="728"/>
      <c r="H34" s="728"/>
      <c r="I34" s="728"/>
      <c r="J34" s="728"/>
      <c r="K34" s="728"/>
      <c r="L34" s="728"/>
      <c r="M34" s="728"/>
      <c r="BB34" s="131"/>
      <c r="BC34" s="131"/>
      <c r="BD34" s="131"/>
      <c r="BE34" s="131"/>
      <c r="BF34" s="131"/>
      <c r="BG34" s="131"/>
      <c r="BH34" s="131"/>
      <c r="BI34" s="131"/>
      <c r="BJ34" s="131"/>
      <c r="BK34" s="131"/>
      <c r="BL34" s="131"/>
      <c r="BM34" s="131"/>
      <c r="BN34" s="131"/>
      <c r="BO34" s="131"/>
      <c r="BP34" s="131"/>
      <c r="BQ34" s="131"/>
      <c r="BR34" s="131"/>
      <c r="BS34" s="131"/>
      <c r="BT34" s="131"/>
      <c r="BU34" s="131"/>
      <c r="BV34" s="131"/>
      <c r="BW34" s="131"/>
      <c r="BX34" s="131"/>
      <c r="BY34" s="131"/>
    </row>
    <row r="35" spans="1:78" ht="15.75" thickTop="1" x14ac:dyDescent="0.25">
      <c r="A35" t="s">
        <v>34</v>
      </c>
      <c r="B35" s="380" t="s">
        <v>855</v>
      </c>
      <c r="C35" s="381" t="str">
        <f>IF(VLOOKUP(B35,'3.Tasks'!$B$4:$C$23,2,FALSE)=0,"NA",VLOOKUP(B35,'3.Tasks'!$B$4:$C$23,2,FALSE))</f>
        <v>NA</v>
      </c>
      <c r="D35" s="382">
        <f ca="1">HLOOKUP(A35,CAL_BO!$BB$4:$BU$30,27,FALSE)+(HLOOKUP(A35,'4.1'!$AP$4:$BI$10,7,FALSE))</f>
        <v>0</v>
      </c>
      <c r="E35" s="383"/>
      <c r="F35" s="383"/>
      <c r="G35" s="382">
        <f>HLOOKUP(A35,'5.Equipments'!$AJ$2:$BC$23,22,FALSE)</f>
        <v>0</v>
      </c>
      <c r="H35" s="383"/>
      <c r="I35" s="383"/>
      <c r="J35" s="383"/>
      <c r="K35" s="384">
        <f t="shared" ref="K35" ca="1" si="28">SUM(D35:J35)*0.25</f>
        <v>0</v>
      </c>
      <c r="L35" s="385">
        <v>0</v>
      </c>
      <c r="M35" s="386">
        <f t="shared" ref="M35" ca="1" si="29">SUM(D35:L35)</f>
        <v>0</v>
      </c>
      <c r="N35" s="122">
        <f ca="1">+'3.Tasks'!J20</f>
        <v>0</v>
      </c>
      <c r="O35" s="122">
        <f ca="1">+'3.Tasks'!K20</f>
        <v>0</v>
      </c>
      <c r="P35" s="122" t="e">
        <f ca="1">+'3.Tasks'!L20</f>
        <v>#N/A</v>
      </c>
      <c r="Q35" s="122" t="e">
        <f ca="1">+'3.Tasks'!M20</f>
        <v>#N/A</v>
      </c>
      <c r="R35" s="122" t="e">
        <f ca="1">+'3.Tasks'!N20</f>
        <v>#N/A</v>
      </c>
      <c r="S35" s="122" t="e">
        <f ca="1">+'3.Tasks'!O20</f>
        <v>#N/A</v>
      </c>
      <c r="T35" s="122" t="e">
        <f ca="1">+'3.Tasks'!P20</f>
        <v>#N/A</v>
      </c>
      <c r="U35" s="122" t="e">
        <f ca="1">+'3.Tasks'!Q20</f>
        <v>#N/A</v>
      </c>
      <c r="V35" s="122" t="e">
        <f ca="1">+'3.Tasks'!R20</f>
        <v>#N/A</v>
      </c>
      <c r="W35" s="122" t="e">
        <f ca="1">+'3.Tasks'!S20</f>
        <v>#N/A</v>
      </c>
      <c r="X35" s="122" t="e">
        <f ca="1">+'3.Tasks'!T20</f>
        <v>#N/A</v>
      </c>
      <c r="Y35" s="122" t="e">
        <f ca="1">+'3.Tasks'!U20</f>
        <v>#N/A</v>
      </c>
      <c r="Z35" s="122" t="e">
        <f ca="1">+'3.Tasks'!V20</f>
        <v>#N/A</v>
      </c>
      <c r="AA35" s="122" t="e">
        <f ca="1">+'3.Tasks'!W20</f>
        <v>#N/A</v>
      </c>
      <c r="AB35" s="122" t="e">
        <f ca="1">+'3.Tasks'!X20</f>
        <v>#N/A</v>
      </c>
      <c r="AC35" s="122" t="e">
        <f ca="1">+'3.Tasks'!Y20</f>
        <v>#N/A</v>
      </c>
      <c r="AD35" s="122" t="e">
        <f ca="1">+'3.Tasks'!Z20</f>
        <v>#N/A</v>
      </c>
      <c r="AE35" s="122" t="e">
        <f ca="1">+'3.Tasks'!AA20</f>
        <v>#N/A</v>
      </c>
      <c r="AF35" s="122" t="e">
        <f ca="1">+'3.Tasks'!AB20</f>
        <v>#N/A</v>
      </c>
      <c r="AG35" s="122" t="e">
        <f ca="1">+'3.Tasks'!AC20</f>
        <v>#N/A</v>
      </c>
      <c r="AH35" s="122" t="e">
        <f ca="1">+'3.Tasks'!AD20</f>
        <v>#N/A</v>
      </c>
      <c r="AI35" s="122" t="e">
        <f ca="1">+'3.Tasks'!AE20</f>
        <v>#N/A</v>
      </c>
      <c r="AJ35" s="122" t="e">
        <f ca="1">+'3.Tasks'!AF20</f>
        <v>#N/A</v>
      </c>
      <c r="AK35" s="122" t="e">
        <f ca="1">+'3.Tasks'!AG20</f>
        <v>#N/A</v>
      </c>
      <c r="AL35" s="122" t="e">
        <f ca="1">+'3.Tasks'!AH20</f>
        <v>#N/A</v>
      </c>
      <c r="AM35" s="122" t="e">
        <f ca="1">+'3.Tasks'!AI20</f>
        <v>#N/A</v>
      </c>
      <c r="AN35" s="122" t="e">
        <f ca="1">+'3.Tasks'!AJ20</f>
        <v>#N/A</v>
      </c>
      <c r="AO35" s="122" t="e">
        <f ca="1">+'3.Tasks'!AK20</f>
        <v>#N/A</v>
      </c>
      <c r="AP35" s="122" t="e">
        <f ca="1">+'3.Tasks'!AL20</f>
        <v>#N/A</v>
      </c>
      <c r="AQ35" s="122" t="e">
        <f ca="1">+'3.Tasks'!AM20</f>
        <v>#N/A</v>
      </c>
      <c r="AR35" s="122" t="e">
        <f ca="1">+'3.Tasks'!AN20</f>
        <v>#N/A</v>
      </c>
      <c r="AS35" s="122" t="e">
        <f ca="1">+'3.Tasks'!AO20</f>
        <v>#N/A</v>
      </c>
      <c r="AT35" s="122" t="e">
        <f ca="1">+'3.Tasks'!AP20</f>
        <v>#N/A</v>
      </c>
      <c r="AU35" s="122" t="e">
        <f ca="1">+'3.Tasks'!AQ20</f>
        <v>#N/A</v>
      </c>
      <c r="AV35" s="122" t="e">
        <f ca="1">+'3.Tasks'!AR20</f>
        <v>#N/A</v>
      </c>
      <c r="AW35" s="122" t="e">
        <f ca="1">+'3.Tasks'!AS20</f>
        <v>#N/A</v>
      </c>
      <c r="AX35" s="122" t="e">
        <f ca="1">SUBTOTAL(9,N35:AW35)</f>
        <v>#N/A</v>
      </c>
      <c r="AY35" s="122" t="e">
        <f ca="1">SUM(N35:Y35)</f>
        <v>#N/A</v>
      </c>
      <c r="AZ35" s="122" t="e">
        <f ca="1">SUM(Z35:AK35)</f>
        <v>#N/A</v>
      </c>
      <c r="BA35" s="122" t="e">
        <f ca="1">SUM(AL35:AW35)</f>
        <v>#N/A</v>
      </c>
      <c r="BB35" s="130" t="e">
        <f ca="1">IF(AX35=0,0,$D35/$AX35*AY35)</f>
        <v>#N/A</v>
      </c>
      <c r="BC35" s="130" t="e">
        <f ca="1">IF(AX35=0,0,$D35/$AX35*AZ35)</f>
        <v>#N/A</v>
      </c>
      <c r="BD35" s="130" t="e">
        <f ca="1">IF(AX35=0,0,$D35/$AX35*BA35)</f>
        <v>#N/A</v>
      </c>
      <c r="BE35" s="130" t="e">
        <f ca="1">IF(AX35=0,0,$E35/$AX35*AY35)</f>
        <v>#N/A</v>
      </c>
      <c r="BF35" s="130" t="e">
        <f ca="1">IF(AX35=0,0,$E35/$AX35*AZ35)</f>
        <v>#N/A</v>
      </c>
      <c r="BG35" s="130" t="e">
        <f ca="1">IF(AX35=0,0,$E35/$AX35*BA35)</f>
        <v>#N/A</v>
      </c>
      <c r="BH35" s="130" t="e">
        <f ca="1">IF(AX35=0,0,$F35/$AX35*AY35)</f>
        <v>#N/A</v>
      </c>
      <c r="BI35" s="130" t="e">
        <f ca="1">IF(AX35=0,0,$F35/$AX35*AZ35)</f>
        <v>#N/A</v>
      </c>
      <c r="BJ35" s="130" t="e">
        <f ca="1">IF(AX35=0,0,$F35/$AX35*BA35)</f>
        <v>#N/A</v>
      </c>
      <c r="BK35" s="130" t="e">
        <f ca="1">IF(AX35=0,0,$G35/$AX35*AY35)</f>
        <v>#N/A</v>
      </c>
      <c r="BL35" s="130" t="e">
        <f ca="1">IF(AX35=0,0,$G35/$AX35*AZ35)</f>
        <v>#N/A</v>
      </c>
      <c r="BM35" s="130" t="e">
        <f ca="1">IF(AX35=0,0,$G35/$AX35*BA35)</f>
        <v>#N/A</v>
      </c>
      <c r="BN35" s="130" t="e">
        <f ca="1">IF(AX35=0,0,$H35/$AX35*AY35)</f>
        <v>#N/A</v>
      </c>
      <c r="BO35" s="130" t="e">
        <f ca="1">IF(AX35=0,0,$H35/$AX35*AZ35)</f>
        <v>#N/A</v>
      </c>
      <c r="BP35" s="130" t="e">
        <f ca="1">IF(AX35=0,0,$H35/$AX35*BA35)</f>
        <v>#N/A</v>
      </c>
      <c r="BQ35" s="130" t="e">
        <f ca="1">IF(AX35=0,0,$I35/$AX35*AY35)</f>
        <v>#N/A</v>
      </c>
      <c r="BR35" s="130" t="e">
        <f ca="1">IF(AX35=0,0,$I35/$AX35*AZ35)</f>
        <v>#N/A</v>
      </c>
      <c r="BS35" s="130" t="e">
        <f ca="1">IF(AX35=0,0,$I35/$AX35*BA35)</f>
        <v>#N/A</v>
      </c>
      <c r="BT35" s="130" t="e">
        <f ca="1">IF(AX35=0,0,$J35/$AX35*AY35)</f>
        <v>#N/A</v>
      </c>
      <c r="BU35" s="130" t="e">
        <f ca="1">IF(AX35=0,0,$J35/$AX35*AZ35)</f>
        <v>#N/A</v>
      </c>
      <c r="BV35" s="130" t="e">
        <f ca="1">IF(AX35=0,0,$J35/$AX35*BA35)</f>
        <v>#N/A</v>
      </c>
      <c r="BW35" s="130" t="e">
        <f ca="1">IF(AX35=0,0,$L35/$AX35*AY35)</f>
        <v>#N/A</v>
      </c>
      <c r="BX35" s="130" t="e">
        <f ca="1">IF(AX35=0,0,$L35/$AX35*AZ35)</f>
        <v>#N/A</v>
      </c>
      <c r="BY35" s="130" t="e">
        <f ca="1">IF(AX35=0,0,$L35/$AX35*BA35)</f>
        <v>#N/A</v>
      </c>
    </row>
    <row r="36" spans="1:78" ht="75" customHeight="1" thickBot="1" x14ac:dyDescent="0.3">
      <c r="B36" s="387" t="s">
        <v>710</v>
      </c>
      <c r="C36" s="728" t="str">
        <f>IF(C35="NA","NA","")</f>
        <v>NA</v>
      </c>
      <c r="D36" s="728"/>
      <c r="E36" s="728"/>
      <c r="F36" s="728"/>
      <c r="G36" s="728"/>
      <c r="H36" s="728"/>
      <c r="I36" s="728"/>
      <c r="J36" s="728"/>
      <c r="K36" s="728"/>
      <c r="L36" s="728"/>
      <c r="M36" s="728"/>
      <c r="BB36" s="131"/>
      <c r="BC36" s="131"/>
      <c r="BD36" s="131"/>
      <c r="BE36" s="131"/>
      <c r="BF36" s="131"/>
      <c r="BG36" s="131"/>
      <c r="BH36" s="131"/>
      <c r="BI36" s="131"/>
      <c r="BJ36" s="131"/>
      <c r="BK36" s="131"/>
      <c r="BL36" s="131"/>
      <c r="BM36" s="131"/>
      <c r="BN36" s="131"/>
      <c r="BO36" s="131"/>
      <c r="BP36" s="131"/>
      <c r="BQ36" s="131"/>
      <c r="BR36" s="131"/>
      <c r="BS36" s="131"/>
      <c r="BT36" s="131"/>
      <c r="BU36" s="131"/>
      <c r="BV36" s="131"/>
      <c r="BW36" s="131"/>
      <c r="BX36" s="131"/>
      <c r="BY36" s="131"/>
    </row>
    <row r="37" spans="1:78" ht="15.75" thickTop="1" x14ac:dyDescent="0.25">
      <c r="A37" t="s">
        <v>35</v>
      </c>
      <c r="B37" s="380" t="s">
        <v>856</v>
      </c>
      <c r="C37" s="381" t="str">
        <f>IF(VLOOKUP(B37,'3.Tasks'!$B$4:$C$23,2,FALSE)=0,"NA",VLOOKUP(B37,'3.Tasks'!$B$4:$C$23,2,FALSE))</f>
        <v>NA</v>
      </c>
      <c r="D37" s="382">
        <f ca="1">HLOOKUP(A37,CAL_BO!$BB$4:$BU$30,27,FALSE)+(HLOOKUP(A37,'4.1'!$AP$4:$BI$10,7,FALSE))</f>
        <v>0</v>
      </c>
      <c r="E37" s="383"/>
      <c r="F37" s="383"/>
      <c r="G37" s="382">
        <f>HLOOKUP(A37,'5.Equipments'!$AJ$2:$BC$23,22,FALSE)</f>
        <v>0</v>
      </c>
      <c r="H37" s="383"/>
      <c r="I37" s="383"/>
      <c r="J37" s="383"/>
      <c r="K37" s="384">
        <f t="shared" ref="K37" ca="1" si="30">SUM(D37:J37)*0.25</f>
        <v>0</v>
      </c>
      <c r="L37" s="385">
        <v>0</v>
      </c>
      <c r="M37" s="386">
        <f t="shared" ref="M37" ca="1" si="31">SUM(D37:L37)</f>
        <v>0</v>
      </c>
      <c r="N37" s="122">
        <f ca="1">+'3.Tasks'!J21</f>
        <v>0</v>
      </c>
      <c r="O37" s="122">
        <f ca="1">+'3.Tasks'!K21</f>
        <v>0</v>
      </c>
      <c r="P37" s="122" t="e">
        <f ca="1">+'3.Tasks'!L21</f>
        <v>#N/A</v>
      </c>
      <c r="Q37" s="122" t="e">
        <f ca="1">+'3.Tasks'!M21</f>
        <v>#N/A</v>
      </c>
      <c r="R37" s="122" t="e">
        <f ca="1">+'3.Tasks'!N21</f>
        <v>#N/A</v>
      </c>
      <c r="S37" s="122" t="e">
        <f ca="1">+'3.Tasks'!O21</f>
        <v>#N/A</v>
      </c>
      <c r="T37" s="122" t="e">
        <f ca="1">+'3.Tasks'!P21</f>
        <v>#N/A</v>
      </c>
      <c r="U37" s="122" t="e">
        <f ca="1">+'3.Tasks'!Q21</f>
        <v>#N/A</v>
      </c>
      <c r="V37" s="122" t="e">
        <f ca="1">+'3.Tasks'!R21</f>
        <v>#N/A</v>
      </c>
      <c r="W37" s="122" t="e">
        <f ca="1">+'3.Tasks'!S21</f>
        <v>#N/A</v>
      </c>
      <c r="X37" s="122" t="e">
        <f ca="1">+'3.Tasks'!T21</f>
        <v>#N/A</v>
      </c>
      <c r="Y37" s="122" t="e">
        <f ca="1">+'3.Tasks'!U21</f>
        <v>#N/A</v>
      </c>
      <c r="Z37" s="122" t="e">
        <f ca="1">+'3.Tasks'!V21</f>
        <v>#N/A</v>
      </c>
      <c r="AA37" s="122" t="e">
        <f ca="1">+'3.Tasks'!W21</f>
        <v>#N/A</v>
      </c>
      <c r="AB37" s="122" t="e">
        <f ca="1">+'3.Tasks'!X21</f>
        <v>#N/A</v>
      </c>
      <c r="AC37" s="122" t="e">
        <f ca="1">+'3.Tasks'!Y21</f>
        <v>#N/A</v>
      </c>
      <c r="AD37" s="122" t="e">
        <f ca="1">+'3.Tasks'!Z21</f>
        <v>#N/A</v>
      </c>
      <c r="AE37" s="122" t="e">
        <f ca="1">+'3.Tasks'!AA21</f>
        <v>#N/A</v>
      </c>
      <c r="AF37" s="122" t="e">
        <f ca="1">+'3.Tasks'!AB21</f>
        <v>#N/A</v>
      </c>
      <c r="AG37" s="122" t="e">
        <f ca="1">+'3.Tasks'!AC21</f>
        <v>#N/A</v>
      </c>
      <c r="AH37" s="122" t="e">
        <f ca="1">+'3.Tasks'!AD21</f>
        <v>#N/A</v>
      </c>
      <c r="AI37" s="122" t="e">
        <f ca="1">+'3.Tasks'!AE21</f>
        <v>#N/A</v>
      </c>
      <c r="AJ37" s="122" t="e">
        <f ca="1">+'3.Tasks'!AF21</f>
        <v>#N/A</v>
      </c>
      <c r="AK37" s="122" t="e">
        <f ca="1">+'3.Tasks'!AG21</f>
        <v>#N/A</v>
      </c>
      <c r="AL37" s="122" t="e">
        <f ca="1">+'3.Tasks'!AH21</f>
        <v>#N/A</v>
      </c>
      <c r="AM37" s="122" t="e">
        <f ca="1">+'3.Tasks'!AI21</f>
        <v>#N/A</v>
      </c>
      <c r="AN37" s="122" t="e">
        <f ca="1">+'3.Tasks'!AJ21</f>
        <v>#N/A</v>
      </c>
      <c r="AO37" s="122" t="e">
        <f ca="1">+'3.Tasks'!AK21</f>
        <v>#N/A</v>
      </c>
      <c r="AP37" s="122" t="e">
        <f ca="1">+'3.Tasks'!AL21</f>
        <v>#N/A</v>
      </c>
      <c r="AQ37" s="122" t="e">
        <f ca="1">+'3.Tasks'!AM21</f>
        <v>#N/A</v>
      </c>
      <c r="AR37" s="122" t="e">
        <f ca="1">+'3.Tasks'!AN21</f>
        <v>#N/A</v>
      </c>
      <c r="AS37" s="122" t="e">
        <f ca="1">+'3.Tasks'!AO21</f>
        <v>#N/A</v>
      </c>
      <c r="AT37" s="122" t="e">
        <f ca="1">+'3.Tasks'!AP21</f>
        <v>#N/A</v>
      </c>
      <c r="AU37" s="122" t="e">
        <f ca="1">+'3.Tasks'!AQ21</f>
        <v>#N/A</v>
      </c>
      <c r="AV37" s="122" t="e">
        <f ca="1">+'3.Tasks'!AR21</f>
        <v>#N/A</v>
      </c>
      <c r="AW37" s="122" t="e">
        <f ca="1">+'3.Tasks'!AS21</f>
        <v>#N/A</v>
      </c>
      <c r="AX37" s="122" t="e">
        <f ca="1">SUBTOTAL(9,N37:AW37)</f>
        <v>#N/A</v>
      </c>
      <c r="AY37" s="122" t="e">
        <f ca="1">SUM(N37:Y37)</f>
        <v>#N/A</v>
      </c>
      <c r="AZ37" s="122" t="e">
        <f ca="1">SUM(Z37:AK37)</f>
        <v>#N/A</v>
      </c>
      <c r="BA37" s="122" t="e">
        <f ca="1">SUM(AL37:AW37)</f>
        <v>#N/A</v>
      </c>
      <c r="BB37" s="130" t="e">
        <f ca="1">IF(AX37=0,0,$D37/$AX37*AY37)</f>
        <v>#N/A</v>
      </c>
      <c r="BC37" s="130" t="e">
        <f ca="1">IF(AX37=0,0,$D37/$AX37*AZ37)</f>
        <v>#N/A</v>
      </c>
      <c r="BD37" s="130" t="e">
        <f ca="1">IF(AX37=0,0,$D37/$AX37*BA37)</f>
        <v>#N/A</v>
      </c>
      <c r="BE37" s="130" t="e">
        <f ca="1">IF(AX37=0,0,$E37/$AX37*AY37)</f>
        <v>#N/A</v>
      </c>
      <c r="BF37" s="130" t="e">
        <f ca="1">IF(AX37=0,0,$E37/$AX37*AZ37)</f>
        <v>#N/A</v>
      </c>
      <c r="BG37" s="130" t="e">
        <f ca="1">IF(AX37=0,0,$E37/$AX37*BA37)</f>
        <v>#N/A</v>
      </c>
      <c r="BH37" s="130" t="e">
        <f ca="1">IF(AX37=0,0,$F37/$AX37*AY37)</f>
        <v>#N/A</v>
      </c>
      <c r="BI37" s="130" t="e">
        <f ca="1">IF(AX37=0,0,$F37/$AX37*AZ37)</f>
        <v>#N/A</v>
      </c>
      <c r="BJ37" s="130" t="e">
        <f ca="1">IF(AX37=0,0,$F37/$AX37*BA37)</f>
        <v>#N/A</v>
      </c>
      <c r="BK37" s="130" t="e">
        <f ca="1">IF(AX37=0,0,$G37/$AX37*AY37)</f>
        <v>#N/A</v>
      </c>
      <c r="BL37" s="130" t="e">
        <f ca="1">IF(AX37=0,0,$G37/$AX37*AZ37)</f>
        <v>#N/A</v>
      </c>
      <c r="BM37" s="130" t="e">
        <f ca="1">IF(AX37=0,0,$G37/$AX37*BA37)</f>
        <v>#N/A</v>
      </c>
      <c r="BN37" s="130" t="e">
        <f ca="1">IF(AX37=0,0,$H37/$AX37*AY37)</f>
        <v>#N/A</v>
      </c>
      <c r="BO37" s="130" t="e">
        <f ca="1">IF(AX37=0,0,$H37/$AX37*AZ37)</f>
        <v>#N/A</v>
      </c>
      <c r="BP37" s="130" t="e">
        <f ca="1">IF(AX37=0,0,$H37/$AX37*BA37)</f>
        <v>#N/A</v>
      </c>
      <c r="BQ37" s="130" t="e">
        <f ca="1">IF(AX37=0,0,$I37/$AX37*AY37)</f>
        <v>#N/A</v>
      </c>
      <c r="BR37" s="130" t="e">
        <f ca="1">IF(AX37=0,0,$I37/$AX37*AZ37)</f>
        <v>#N/A</v>
      </c>
      <c r="BS37" s="130" t="e">
        <f ca="1">IF(AX37=0,0,$I37/$AX37*BA37)</f>
        <v>#N/A</v>
      </c>
      <c r="BT37" s="130" t="e">
        <f ca="1">IF(AX37=0,0,$J37/$AX37*AY37)</f>
        <v>#N/A</v>
      </c>
      <c r="BU37" s="130" t="e">
        <f ca="1">IF(AX37=0,0,$J37/$AX37*AZ37)</f>
        <v>#N/A</v>
      </c>
      <c r="BV37" s="130" t="e">
        <f ca="1">IF(AX37=0,0,$J37/$AX37*BA37)</f>
        <v>#N/A</v>
      </c>
      <c r="BW37" s="130" t="e">
        <f ca="1">IF(AX37=0,0,$L37/$AX37*AY37)</f>
        <v>#N/A</v>
      </c>
      <c r="BX37" s="130" t="e">
        <f ca="1">IF(AX37=0,0,$L37/$AX37*AZ37)</f>
        <v>#N/A</v>
      </c>
      <c r="BY37" s="130" t="e">
        <f ca="1">IF(AX37=0,0,$L37/$AX37*BA37)</f>
        <v>#N/A</v>
      </c>
    </row>
    <row r="38" spans="1:78" ht="75" customHeight="1" thickBot="1" x14ac:dyDescent="0.3">
      <c r="B38" s="387" t="s">
        <v>710</v>
      </c>
      <c r="C38" s="728" t="str">
        <f>IF(C37="NA","NA","")</f>
        <v>NA</v>
      </c>
      <c r="D38" s="728"/>
      <c r="E38" s="728"/>
      <c r="F38" s="728"/>
      <c r="G38" s="728"/>
      <c r="H38" s="728"/>
      <c r="I38" s="728"/>
      <c r="J38" s="728"/>
      <c r="K38" s="728"/>
      <c r="L38" s="728"/>
      <c r="M38" s="728"/>
      <c r="BB38" s="131"/>
      <c r="BC38" s="131"/>
      <c r="BD38" s="131"/>
      <c r="BE38" s="131"/>
      <c r="BF38" s="131"/>
      <c r="BG38" s="131"/>
      <c r="BH38" s="131"/>
      <c r="BI38" s="131"/>
      <c r="BJ38" s="131"/>
      <c r="BK38" s="131"/>
      <c r="BL38" s="131"/>
      <c r="BM38" s="131"/>
      <c r="BN38" s="131"/>
      <c r="BO38" s="131"/>
      <c r="BP38" s="131"/>
      <c r="BQ38" s="131"/>
      <c r="BR38" s="131"/>
      <c r="BS38" s="131"/>
      <c r="BT38" s="131"/>
      <c r="BU38" s="131"/>
      <c r="BV38" s="131"/>
      <c r="BW38" s="131"/>
      <c r="BX38" s="131"/>
      <c r="BY38" s="131"/>
    </row>
    <row r="39" spans="1:78" ht="15.75" thickTop="1" x14ac:dyDescent="0.25">
      <c r="A39" t="s">
        <v>36</v>
      </c>
      <c r="B39" s="380" t="s">
        <v>857</v>
      </c>
      <c r="C39" s="381" t="str">
        <f>IF(VLOOKUP(B39,'3.Tasks'!$B$4:$C$23,2,FALSE)=0,"NA",VLOOKUP(B39,'3.Tasks'!$B$4:$C$23,2,FALSE))</f>
        <v>NA</v>
      </c>
      <c r="D39" s="382">
        <f ca="1">HLOOKUP(A39,CAL_BO!$BB$4:$BU$30,27,FALSE)+(HLOOKUP(A39,'4.1'!$AP$4:$BI$10,7,FALSE))</f>
        <v>0</v>
      </c>
      <c r="E39" s="383"/>
      <c r="F39" s="383"/>
      <c r="G39" s="382">
        <f>HLOOKUP(A39,'5.Equipments'!$AJ$2:$BC$23,22,FALSE)</f>
        <v>0</v>
      </c>
      <c r="H39" s="383"/>
      <c r="I39" s="383"/>
      <c r="J39" s="383"/>
      <c r="K39" s="384">
        <f t="shared" ref="K39" ca="1" si="32">SUM(D39:J39)*0.25</f>
        <v>0</v>
      </c>
      <c r="L39" s="385">
        <v>0</v>
      </c>
      <c r="M39" s="386">
        <f t="shared" ref="M39" ca="1" si="33">SUM(D39:L39)</f>
        <v>0</v>
      </c>
      <c r="N39" s="122">
        <f ca="1">+'3.Tasks'!J22</f>
        <v>0</v>
      </c>
      <c r="O39" s="122">
        <f ca="1">+'3.Tasks'!K22</f>
        <v>0</v>
      </c>
      <c r="P39" s="122" t="e">
        <f ca="1">+'3.Tasks'!L22</f>
        <v>#N/A</v>
      </c>
      <c r="Q39" s="122" t="e">
        <f ca="1">+'3.Tasks'!M22</f>
        <v>#N/A</v>
      </c>
      <c r="R39" s="122" t="e">
        <f ca="1">+'3.Tasks'!N22</f>
        <v>#N/A</v>
      </c>
      <c r="S39" s="122" t="e">
        <f ca="1">+'3.Tasks'!O22</f>
        <v>#N/A</v>
      </c>
      <c r="T39" s="122" t="e">
        <f ca="1">+'3.Tasks'!P22</f>
        <v>#N/A</v>
      </c>
      <c r="U39" s="122" t="e">
        <f ca="1">+'3.Tasks'!Q22</f>
        <v>#N/A</v>
      </c>
      <c r="V39" s="122" t="e">
        <f ca="1">+'3.Tasks'!R22</f>
        <v>#N/A</v>
      </c>
      <c r="W39" s="122" t="e">
        <f ca="1">+'3.Tasks'!S22</f>
        <v>#N/A</v>
      </c>
      <c r="X39" s="122" t="e">
        <f ca="1">+'3.Tasks'!T22</f>
        <v>#N/A</v>
      </c>
      <c r="Y39" s="122" t="e">
        <f ca="1">+'3.Tasks'!U22</f>
        <v>#N/A</v>
      </c>
      <c r="Z39" s="122" t="e">
        <f ca="1">+'3.Tasks'!V22</f>
        <v>#N/A</v>
      </c>
      <c r="AA39" s="122" t="e">
        <f ca="1">+'3.Tasks'!W22</f>
        <v>#N/A</v>
      </c>
      <c r="AB39" s="122" t="e">
        <f ca="1">+'3.Tasks'!X22</f>
        <v>#N/A</v>
      </c>
      <c r="AC39" s="122" t="e">
        <f ca="1">+'3.Tasks'!Y22</f>
        <v>#N/A</v>
      </c>
      <c r="AD39" s="122" t="e">
        <f ca="1">+'3.Tasks'!Z22</f>
        <v>#N/A</v>
      </c>
      <c r="AE39" s="122" t="e">
        <f ca="1">+'3.Tasks'!AA22</f>
        <v>#N/A</v>
      </c>
      <c r="AF39" s="122" t="e">
        <f ca="1">+'3.Tasks'!AB22</f>
        <v>#N/A</v>
      </c>
      <c r="AG39" s="122" t="e">
        <f ca="1">+'3.Tasks'!AC22</f>
        <v>#N/A</v>
      </c>
      <c r="AH39" s="122" t="e">
        <f ca="1">+'3.Tasks'!AD22</f>
        <v>#N/A</v>
      </c>
      <c r="AI39" s="122" t="e">
        <f ca="1">+'3.Tasks'!AE22</f>
        <v>#N/A</v>
      </c>
      <c r="AJ39" s="122" t="e">
        <f ca="1">+'3.Tasks'!AF22</f>
        <v>#N/A</v>
      </c>
      <c r="AK39" s="122" t="e">
        <f ca="1">+'3.Tasks'!AG22</f>
        <v>#N/A</v>
      </c>
      <c r="AL39" s="122" t="e">
        <f ca="1">+'3.Tasks'!AH22</f>
        <v>#N/A</v>
      </c>
      <c r="AM39" s="122" t="e">
        <f ca="1">+'3.Tasks'!AI22</f>
        <v>#N/A</v>
      </c>
      <c r="AN39" s="122" t="e">
        <f ca="1">+'3.Tasks'!AJ22</f>
        <v>#N/A</v>
      </c>
      <c r="AO39" s="122" t="e">
        <f ca="1">+'3.Tasks'!AK22</f>
        <v>#N/A</v>
      </c>
      <c r="AP39" s="122" t="e">
        <f ca="1">+'3.Tasks'!AL22</f>
        <v>#N/A</v>
      </c>
      <c r="AQ39" s="122" t="e">
        <f ca="1">+'3.Tasks'!AM22</f>
        <v>#N/A</v>
      </c>
      <c r="AR39" s="122" t="e">
        <f ca="1">+'3.Tasks'!AN22</f>
        <v>#N/A</v>
      </c>
      <c r="AS39" s="122" t="e">
        <f ca="1">+'3.Tasks'!AO22</f>
        <v>#N/A</v>
      </c>
      <c r="AT39" s="122" t="e">
        <f ca="1">+'3.Tasks'!AP22</f>
        <v>#N/A</v>
      </c>
      <c r="AU39" s="122" t="e">
        <f ca="1">+'3.Tasks'!AQ22</f>
        <v>#N/A</v>
      </c>
      <c r="AV39" s="122" t="e">
        <f ca="1">+'3.Tasks'!AR22</f>
        <v>#N/A</v>
      </c>
      <c r="AW39" s="122" t="e">
        <f ca="1">+'3.Tasks'!AS22</f>
        <v>#N/A</v>
      </c>
      <c r="AX39" s="122" t="e">
        <f ca="1">SUBTOTAL(9,N39:AW39)</f>
        <v>#N/A</v>
      </c>
      <c r="AY39" s="122" t="e">
        <f ca="1">SUM(N39:Y39)</f>
        <v>#N/A</v>
      </c>
      <c r="AZ39" s="122" t="e">
        <f ca="1">SUM(Z39:AK39)</f>
        <v>#N/A</v>
      </c>
      <c r="BA39" s="122" t="e">
        <f ca="1">SUM(AL39:AW39)</f>
        <v>#N/A</v>
      </c>
      <c r="BB39" s="130" t="e">
        <f ca="1">IF(AX39=0,0,$D39/$AX39*AY39)</f>
        <v>#N/A</v>
      </c>
      <c r="BC39" s="130" t="e">
        <f ca="1">IF(AX39=0,0,$D39/$AX39*AZ39)</f>
        <v>#N/A</v>
      </c>
      <c r="BD39" s="130" t="e">
        <f ca="1">IF(AX39=0,0,$D39/$AX39*BA39)</f>
        <v>#N/A</v>
      </c>
      <c r="BE39" s="130" t="e">
        <f ca="1">IF(AX39=0,0,$E39/$AX39*AY39)</f>
        <v>#N/A</v>
      </c>
      <c r="BF39" s="130" t="e">
        <f ca="1">IF(AX39=0,0,$E39/$AX39*AZ39)</f>
        <v>#N/A</v>
      </c>
      <c r="BG39" s="130" t="e">
        <f ca="1">IF(AX39=0,0,$E39/$AX39*BA39)</f>
        <v>#N/A</v>
      </c>
      <c r="BH39" s="130" t="e">
        <f ca="1">IF(AX39=0,0,$F39/$AX39*AY39)</f>
        <v>#N/A</v>
      </c>
      <c r="BI39" s="130" t="e">
        <f ca="1">IF(AX39=0,0,$F39/$AX39*AZ39)</f>
        <v>#N/A</v>
      </c>
      <c r="BJ39" s="130" t="e">
        <f ca="1">IF(AX39=0,0,$F39/$AX39*BA39)</f>
        <v>#N/A</v>
      </c>
      <c r="BK39" s="130" t="e">
        <f ca="1">IF(AX39=0,0,$G39/$AX39*AY39)</f>
        <v>#N/A</v>
      </c>
      <c r="BL39" s="130" t="e">
        <f ca="1">IF(AX39=0,0,$G39/$AX39*AZ39)</f>
        <v>#N/A</v>
      </c>
      <c r="BM39" s="130" t="e">
        <f ca="1">IF(AX39=0,0,$G39/$AX39*BA39)</f>
        <v>#N/A</v>
      </c>
      <c r="BN39" s="130" t="e">
        <f ca="1">IF(AX39=0,0,$H39/$AX39*AY39)</f>
        <v>#N/A</v>
      </c>
      <c r="BO39" s="130" t="e">
        <f ca="1">IF(AX39=0,0,$H39/$AX39*AZ39)</f>
        <v>#N/A</v>
      </c>
      <c r="BP39" s="130" t="e">
        <f ca="1">IF(AX39=0,0,$H39/$AX39*BA39)</f>
        <v>#N/A</v>
      </c>
      <c r="BQ39" s="130" t="e">
        <f ca="1">IF(AX39=0,0,$I39/$AX39*AY39)</f>
        <v>#N/A</v>
      </c>
      <c r="BR39" s="130" t="e">
        <f ca="1">IF(AX39=0,0,$I39/$AX39*AZ39)</f>
        <v>#N/A</v>
      </c>
      <c r="BS39" s="130" t="e">
        <f ca="1">IF(AX39=0,0,$I39/$AX39*BA39)</f>
        <v>#N/A</v>
      </c>
      <c r="BT39" s="130" t="e">
        <f ca="1">IF(AX39=0,0,$J39/$AX39*AY39)</f>
        <v>#N/A</v>
      </c>
      <c r="BU39" s="130" t="e">
        <f ca="1">IF(AX39=0,0,$J39/$AX39*AZ39)</f>
        <v>#N/A</v>
      </c>
      <c r="BV39" s="130" t="e">
        <f ca="1">IF(AX39=0,0,$J39/$AX39*BA39)</f>
        <v>#N/A</v>
      </c>
      <c r="BW39" s="130" t="e">
        <f ca="1">IF(AX39=0,0,$L39/$AX39*AY39)</f>
        <v>#N/A</v>
      </c>
      <c r="BX39" s="130" t="e">
        <f ca="1">IF(AX39=0,0,$L39/$AX39*AZ39)</f>
        <v>#N/A</v>
      </c>
      <c r="BY39" s="130" t="e">
        <f ca="1">IF(AX39=0,0,$L39/$AX39*BA39)</f>
        <v>#N/A</v>
      </c>
    </row>
    <row r="40" spans="1:78" ht="75" customHeight="1" thickBot="1" x14ac:dyDescent="0.3">
      <c r="B40" s="387" t="s">
        <v>710</v>
      </c>
      <c r="C40" s="728" t="str">
        <f>IF(C39="NA","NA","")</f>
        <v>NA</v>
      </c>
      <c r="D40" s="728"/>
      <c r="E40" s="728"/>
      <c r="F40" s="728"/>
      <c r="G40" s="728"/>
      <c r="H40" s="728"/>
      <c r="I40" s="728"/>
      <c r="J40" s="728"/>
      <c r="K40" s="728"/>
      <c r="L40" s="728"/>
      <c r="M40" s="728"/>
      <c r="BB40" s="131"/>
      <c r="BC40" s="131"/>
      <c r="BD40" s="131"/>
      <c r="BE40" s="131"/>
      <c r="BF40" s="131"/>
      <c r="BG40" s="131"/>
      <c r="BH40" s="131"/>
      <c r="BI40" s="131"/>
      <c r="BJ40" s="131"/>
      <c r="BK40" s="131"/>
      <c r="BL40" s="131"/>
      <c r="BM40" s="131"/>
      <c r="BN40" s="131"/>
      <c r="BO40" s="131"/>
      <c r="BP40" s="131"/>
      <c r="BQ40" s="131"/>
      <c r="BR40" s="131"/>
      <c r="BS40" s="131"/>
      <c r="BT40" s="131"/>
      <c r="BU40" s="131"/>
      <c r="BV40" s="131"/>
      <c r="BW40" s="131"/>
      <c r="BX40" s="131"/>
      <c r="BY40" s="131"/>
    </row>
    <row r="41" spans="1:78" ht="15.75" thickTop="1" x14ac:dyDescent="0.25">
      <c r="A41" t="s">
        <v>37</v>
      </c>
      <c r="B41" s="380" t="s">
        <v>858</v>
      </c>
      <c r="C41" s="381" t="str">
        <f>IF(VLOOKUP(B41,'3.Tasks'!$B$4:$C$23,2,FALSE)=0,"NA",VLOOKUP(B41,'3.Tasks'!$B$4:$C$23,2,FALSE))</f>
        <v>NA</v>
      </c>
      <c r="D41" s="382">
        <f ca="1">HLOOKUP(A41,CAL_BO!$BB$4:$BU$30,27,FALSE)+(HLOOKUP(A41,'4.1'!$AP$4:$BI$10,7,FALSE))</f>
        <v>0</v>
      </c>
      <c r="E41" s="383"/>
      <c r="F41" s="383"/>
      <c r="G41" s="382">
        <f>HLOOKUP(A41,'5.Equipments'!$AJ$2:$BC$23,22,FALSE)</f>
        <v>0</v>
      </c>
      <c r="H41" s="383"/>
      <c r="I41" s="383"/>
      <c r="J41" s="383"/>
      <c r="K41" s="384">
        <f ca="1">SUM(D41:J41)*0.25</f>
        <v>0</v>
      </c>
      <c r="L41" s="385">
        <v>0</v>
      </c>
      <c r="M41" s="386">
        <f ca="1">SUM(D41:L41)</f>
        <v>0</v>
      </c>
      <c r="N41" s="122">
        <f ca="1">+'3.Tasks'!J23</f>
        <v>0</v>
      </c>
      <c r="O41" s="122">
        <f ca="1">+'3.Tasks'!K23</f>
        <v>0</v>
      </c>
      <c r="P41" s="122" t="e">
        <f ca="1">+'3.Tasks'!L23</f>
        <v>#N/A</v>
      </c>
      <c r="Q41" s="122" t="e">
        <f ca="1">+'3.Tasks'!M23</f>
        <v>#N/A</v>
      </c>
      <c r="R41" s="122" t="e">
        <f ca="1">+'3.Tasks'!N23</f>
        <v>#N/A</v>
      </c>
      <c r="S41" s="122" t="e">
        <f ca="1">+'3.Tasks'!O23</f>
        <v>#N/A</v>
      </c>
      <c r="T41" s="122" t="e">
        <f ca="1">+'3.Tasks'!P23</f>
        <v>#N/A</v>
      </c>
      <c r="U41" s="122" t="e">
        <f ca="1">+'3.Tasks'!Q23</f>
        <v>#N/A</v>
      </c>
      <c r="V41" s="122" t="e">
        <f ca="1">+'3.Tasks'!R23</f>
        <v>#N/A</v>
      </c>
      <c r="W41" s="122" t="e">
        <f ca="1">+'3.Tasks'!S23</f>
        <v>#N/A</v>
      </c>
      <c r="X41" s="122" t="e">
        <f ca="1">+'3.Tasks'!T23</f>
        <v>#N/A</v>
      </c>
      <c r="Y41" s="122" t="e">
        <f ca="1">+'3.Tasks'!U23</f>
        <v>#N/A</v>
      </c>
      <c r="Z41" s="122" t="e">
        <f ca="1">+'3.Tasks'!V23</f>
        <v>#N/A</v>
      </c>
      <c r="AA41" s="122" t="e">
        <f ca="1">+'3.Tasks'!W23</f>
        <v>#N/A</v>
      </c>
      <c r="AB41" s="122" t="e">
        <f ca="1">+'3.Tasks'!X23</f>
        <v>#N/A</v>
      </c>
      <c r="AC41" s="122" t="e">
        <f ca="1">+'3.Tasks'!Y23</f>
        <v>#N/A</v>
      </c>
      <c r="AD41" s="122" t="e">
        <f ca="1">+'3.Tasks'!Z23</f>
        <v>#N/A</v>
      </c>
      <c r="AE41" s="122" t="e">
        <f ca="1">+'3.Tasks'!AA23</f>
        <v>#N/A</v>
      </c>
      <c r="AF41" s="122" t="e">
        <f ca="1">+'3.Tasks'!AB23</f>
        <v>#N/A</v>
      </c>
      <c r="AG41" s="122" t="e">
        <f ca="1">+'3.Tasks'!AC23</f>
        <v>#N/A</v>
      </c>
      <c r="AH41" s="122" t="e">
        <f ca="1">+'3.Tasks'!AD23</f>
        <v>#N/A</v>
      </c>
      <c r="AI41" s="122" t="e">
        <f ca="1">+'3.Tasks'!AE23</f>
        <v>#N/A</v>
      </c>
      <c r="AJ41" s="122" t="e">
        <f ca="1">+'3.Tasks'!AF23</f>
        <v>#N/A</v>
      </c>
      <c r="AK41" s="122" t="e">
        <f ca="1">+'3.Tasks'!AG23</f>
        <v>#N/A</v>
      </c>
      <c r="AL41" s="122" t="e">
        <f ca="1">+'3.Tasks'!AH23</f>
        <v>#N/A</v>
      </c>
      <c r="AM41" s="122" t="e">
        <f ca="1">+'3.Tasks'!AI23</f>
        <v>#N/A</v>
      </c>
      <c r="AN41" s="122" t="e">
        <f ca="1">+'3.Tasks'!AJ23</f>
        <v>#N/A</v>
      </c>
      <c r="AO41" s="122" t="e">
        <f ca="1">+'3.Tasks'!AK23</f>
        <v>#N/A</v>
      </c>
      <c r="AP41" s="122" t="e">
        <f ca="1">+'3.Tasks'!AL23</f>
        <v>#N/A</v>
      </c>
      <c r="AQ41" s="122" t="e">
        <f ca="1">+'3.Tasks'!AM23</f>
        <v>#N/A</v>
      </c>
      <c r="AR41" s="122" t="e">
        <f ca="1">+'3.Tasks'!AN23</f>
        <v>#N/A</v>
      </c>
      <c r="AS41" s="122" t="e">
        <f ca="1">+'3.Tasks'!AO23</f>
        <v>#N/A</v>
      </c>
      <c r="AT41" s="122" t="e">
        <f ca="1">+'3.Tasks'!AP23</f>
        <v>#N/A</v>
      </c>
      <c r="AU41" s="122" t="e">
        <f ca="1">+'3.Tasks'!AQ23</f>
        <v>#N/A</v>
      </c>
      <c r="AV41" s="122" t="e">
        <f ca="1">+'3.Tasks'!AR23</f>
        <v>#N/A</v>
      </c>
      <c r="AW41" s="122" t="e">
        <f ca="1">+'3.Tasks'!AS23</f>
        <v>#N/A</v>
      </c>
      <c r="AX41" s="122" t="e">
        <f ca="1">SUBTOTAL(9,N41:AW41)</f>
        <v>#N/A</v>
      </c>
      <c r="AY41" s="122" t="e">
        <f ca="1">SUM(N41:Y41)</f>
        <v>#N/A</v>
      </c>
      <c r="AZ41" s="122" t="e">
        <f ca="1">SUM(Z41:AK41)</f>
        <v>#N/A</v>
      </c>
      <c r="BA41" s="122" t="e">
        <f ca="1">SUM(AL41:AW41)</f>
        <v>#N/A</v>
      </c>
      <c r="BB41" s="130" t="e">
        <f ca="1">IF(AX41=0,0,$D41/$AX41*AY41)</f>
        <v>#N/A</v>
      </c>
      <c r="BC41" s="130" t="e">
        <f ca="1">IF(AX41=0,0,$D41/$AX41*AZ41)</f>
        <v>#N/A</v>
      </c>
      <c r="BD41" s="130" t="e">
        <f ca="1">IF(AX41=0,0,$D41/$AX41*BA41)</f>
        <v>#N/A</v>
      </c>
      <c r="BE41" s="130" t="e">
        <f ca="1">IF(AX41=0,0,$E41/$AX41*AY41)</f>
        <v>#N/A</v>
      </c>
      <c r="BF41" s="130" t="e">
        <f ca="1">IF(AX41=0,0,$E41/$AX41*AZ41)</f>
        <v>#N/A</v>
      </c>
      <c r="BG41" s="130" t="e">
        <f ca="1">IF(AX41=0,0,$E41/$AX41*BA41)</f>
        <v>#N/A</v>
      </c>
      <c r="BH41" s="130" t="e">
        <f ca="1">IF(AX41=0,0,$F41/$AX41*AY41)</f>
        <v>#N/A</v>
      </c>
      <c r="BI41" s="130" t="e">
        <f ca="1">IF(AX41=0,0,$F41/$AX41*AZ41)</f>
        <v>#N/A</v>
      </c>
      <c r="BJ41" s="130" t="e">
        <f ca="1">IF(AX41=0,0,$F41/$AX41*BA41)</f>
        <v>#N/A</v>
      </c>
      <c r="BK41" s="130" t="e">
        <f ca="1">IF(AX41=0,0,$G41/$AX41*AY41)</f>
        <v>#N/A</v>
      </c>
      <c r="BL41" s="130" t="e">
        <f ca="1">IF(AX41=0,0,$G41/$AX41*AZ41)</f>
        <v>#N/A</v>
      </c>
      <c r="BM41" s="130" t="e">
        <f ca="1">IF(AX41=0,0,$G41/$AX41*BA41)</f>
        <v>#N/A</v>
      </c>
      <c r="BN41" s="130" t="e">
        <f ca="1">IF(AX41=0,0,$H41/$AX41*AY41)</f>
        <v>#N/A</v>
      </c>
      <c r="BO41" s="130" t="e">
        <f ca="1">IF(AX41=0,0,$H41/$AX41*AZ41)</f>
        <v>#N/A</v>
      </c>
      <c r="BP41" s="130" t="e">
        <f ca="1">IF(AX41=0,0,$H41/$AX41*BA41)</f>
        <v>#N/A</v>
      </c>
      <c r="BQ41" s="130" t="e">
        <f ca="1">IF(AX41=0,0,$I41/$AX41*AY41)</f>
        <v>#N/A</v>
      </c>
      <c r="BR41" s="130" t="e">
        <f ca="1">IF(AX41=0,0,$I41/$AX41*AZ41)</f>
        <v>#N/A</v>
      </c>
      <c r="BS41" s="130" t="e">
        <f ca="1">IF(AX41=0,0,$I41/$AX41*BA41)</f>
        <v>#N/A</v>
      </c>
      <c r="BT41" s="130" t="e">
        <f ca="1">IF(AX41=0,0,$J41/$AX41*AY41)</f>
        <v>#N/A</v>
      </c>
      <c r="BU41" s="130" t="e">
        <f ca="1">IF(AX41=0,0,$J41/$AX41*AZ41)</f>
        <v>#N/A</v>
      </c>
      <c r="BV41" s="130" t="e">
        <f ca="1">IF(AX41=0,0,$J41/$AX41*BA41)</f>
        <v>#N/A</v>
      </c>
      <c r="BW41" s="130" t="e">
        <f ca="1">IF(AX41=0,0,$L41/$AX41*AY41)</f>
        <v>#N/A</v>
      </c>
      <c r="BX41" s="130" t="e">
        <f ca="1">IF(AX41=0,0,$L41/$AX41*AZ41)</f>
        <v>#N/A</v>
      </c>
      <c r="BY41" s="130" t="e">
        <f ca="1">IF(AX41=0,0,$L41/$AX41*BA41)</f>
        <v>#N/A</v>
      </c>
    </row>
    <row r="42" spans="1:78" ht="75" customHeight="1" thickBot="1" x14ac:dyDescent="0.3">
      <c r="B42" s="387" t="s">
        <v>710</v>
      </c>
      <c r="C42" s="728" t="str">
        <f>IF(C41="NA","NA","")</f>
        <v>NA</v>
      </c>
      <c r="D42" s="728"/>
      <c r="E42" s="728"/>
      <c r="F42" s="728"/>
      <c r="G42" s="728"/>
      <c r="H42" s="728"/>
      <c r="I42" s="728"/>
      <c r="J42" s="728"/>
      <c r="K42" s="728"/>
      <c r="L42" s="728"/>
      <c r="M42" s="728"/>
      <c r="BB42" s="131"/>
      <c r="BC42" s="131"/>
      <c r="BD42" s="131"/>
      <c r="BE42" s="131"/>
      <c r="BF42" s="131"/>
      <c r="BG42" s="131"/>
      <c r="BH42" s="131"/>
      <c r="BI42" s="131"/>
      <c r="BJ42" s="131"/>
      <c r="BK42" s="131"/>
      <c r="BL42" s="131"/>
      <c r="BM42" s="131"/>
      <c r="BN42" s="131"/>
      <c r="BO42" s="131"/>
      <c r="BP42" s="131"/>
      <c r="BQ42" s="131"/>
      <c r="BR42" s="131"/>
      <c r="BS42" s="131"/>
      <c r="BT42" s="131"/>
      <c r="BU42" s="131"/>
      <c r="BV42" s="131"/>
      <c r="BW42" s="131"/>
      <c r="BX42" s="131"/>
      <c r="BY42" s="131"/>
    </row>
    <row r="43" spans="1:78" s="46" customFormat="1" ht="15.75" thickTop="1" x14ac:dyDescent="0.25">
      <c r="B43" s="46" t="s">
        <v>867</v>
      </c>
      <c r="D43" s="105">
        <f t="shared" ref="D43:L43" ca="1" si="34">+D3+D5+D7+D9+D11+D13+D15+D17+D19+D21+D23+D25+D27+D29+D31+D33+D35+D37+D39+D41</f>
        <v>0</v>
      </c>
      <c r="E43" s="104">
        <f t="shared" si="34"/>
        <v>0</v>
      </c>
      <c r="F43" s="105">
        <f t="shared" si="34"/>
        <v>0</v>
      </c>
      <c r="G43" s="104">
        <f t="shared" si="34"/>
        <v>0</v>
      </c>
      <c r="H43" s="105">
        <f t="shared" si="34"/>
        <v>0</v>
      </c>
      <c r="I43" s="104">
        <f t="shared" si="34"/>
        <v>0</v>
      </c>
      <c r="J43" s="105">
        <f t="shared" si="34"/>
        <v>0</v>
      </c>
      <c r="K43" s="104">
        <f ca="1">+K3+K5+K7+K9+K11+K13+K15+K17+K19+K21+K23+K25+K27+K29+K31+K33+K35+K37+K39+K41</f>
        <v>0</v>
      </c>
      <c r="L43" s="105">
        <f t="shared" si="34"/>
        <v>0</v>
      </c>
      <c r="M43" s="104">
        <f ca="1">+M3+M5+M7+M9+M11+M13+M15+M17+M19+M21+M23+M25+M27+M29+M31+M33+M35+M37+M39+M41</f>
        <v>0</v>
      </c>
      <c r="N43" s="129"/>
      <c r="O43" s="129"/>
      <c r="P43" s="129"/>
      <c r="Q43" s="129"/>
      <c r="R43" s="129"/>
      <c r="S43" s="129"/>
      <c r="T43" s="129"/>
      <c r="U43" s="129"/>
      <c r="V43" s="129"/>
      <c r="W43" s="129"/>
      <c r="X43" s="129"/>
      <c r="Y43" s="129"/>
      <c r="Z43" s="129"/>
      <c r="AA43" s="129"/>
      <c r="AB43" s="129"/>
      <c r="AC43" s="129"/>
      <c r="AD43" s="129"/>
      <c r="AE43" s="129"/>
      <c r="AF43" s="129"/>
      <c r="AG43" s="129"/>
      <c r="AH43" s="129"/>
      <c r="AI43" s="129"/>
      <c r="AJ43" s="129"/>
      <c r="AK43" s="129"/>
      <c r="AL43" s="129"/>
      <c r="AM43" s="129"/>
      <c r="AN43" s="129"/>
      <c r="AO43" s="129"/>
      <c r="AP43" s="129"/>
      <c r="AQ43" s="129"/>
      <c r="AR43" s="129"/>
      <c r="AS43" s="129"/>
      <c r="AT43" s="129"/>
      <c r="AU43" s="129"/>
      <c r="AV43" s="129"/>
      <c r="AW43" s="129"/>
      <c r="AX43" s="129"/>
      <c r="AY43" s="129"/>
      <c r="AZ43" s="129"/>
      <c r="BA43" s="129"/>
      <c r="BB43" s="132" t="e">
        <f t="shared" ref="BB43:BY43" ca="1" si="35">+BB3+BB5+BB7+BB9+BB11+BB13+BB15+BB17+BB19+BB21+BB23+BB25+BB27+BB29+BB31+BB33+BB35+BB37+BB39+BB41</f>
        <v>#N/A</v>
      </c>
      <c r="BC43" s="132" t="e">
        <f t="shared" ca="1" si="35"/>
        <v>#N/A</v>
      </c>
      <c r="BD43" s="132" t="e">
        <f t="shared" ca="1" si="35"/>
        <v>#N/A</v>
      </c>
      <c r="BE43" s="132" t="e">
        <f t="shared" ca="1" si="35"/>
        <v>#N/A</v>
      </c>
      <c r="BF43" s="132" t="e">
        <f t="shared" ca="1" si="35"/>
        <v>#N/A</v>
      </c>
      <c r="BG43" s="132" t="e">
        <f t="shared" ca="1" si="35"/>
        <v>#N/A</v>
      </c>
      <c r="BH43" s="132" t="e">
        <f t="shared" ca="1" si="35"/>
        <v>#N/A</v>
      </c>
      <c r="BI43" s="132" t="e">
        <f t="shared" ca="1" si="35"/>
        <v>#N/A</v>
      </c>
      <c r="BJ43" s="132" t="e">
        <f t="shared" ca="1" si="35"/>
        <v>#N/A</v>
      </c>
      <c r="BK43" s="132" t="e">
        <f t="shared" ca="1" si="35"/>
        <v>#N/A</v>
      </c>
      <c r="BL43" s="132" t="e">
        <f t="shared" ca="1" si="35"/>
        <v>#N/A</v>
      </c>
      <c r="BM43" s="132" t="e">
        <f t="shared" ca="1" si="35"/>
        <v>#N/A</v>
      </c>
      <c r="BN43" s="132" t="e">
        <f t="shared" ca="1" si="35"/>
        <v>#N/A</v>
      </c>
      <c r="BO43" s="132" t="e">
        <f t="shared" ca="1" si="35"/>
        <v>#N/A</v>
      </c>
      <c r="BP43" s="132" t="e">
        <f t="shared" ca="1" si="35"/>
        <v>#N/A</v>
      </c>
      <c r="BQ43" s="132" t="e">
        <f t="shared" ca="1" si="35"/>
        <v>#N/A</v>
      </c>
      <c r="BR43" s="132" t="e">
        <f t="shared" ca="1" si="35"/>
        <v>#N/A</v>
      </c>
      <c r="BS43" s="132" t="e">
        <f t="shared" ca="1" si="35"/>
        <v>#N/A</v>
      </c>
      <c r="BT43" s="132" t="e">
        <f t="shared" ca="1" si="35"/>
        <v>#N/A</v>
      </c>
      <c r="BU43" s="132" t="e">
        <f t="shared" ca="1" si="35"/>
        <v>#N/A</v>
      </c>
      <c r="BV43" s="132" t="e">
        <f t="shared" ca="1" si="35"/>
        <v>#N/A</v>
      </c>
      <c r="BW43" s="132" t="e">
        <f t="shared" ca="1" si="35"/>
        <v>#N/A</v>
      </c>
      <c r="BX43" s="132" t="e">
        <f t="shared" ca="1" si="35"/>
        <v>#N/A</v>
      </c>
      <c r="BY43" s="132" t="e">
        <f t="shared" ca="1" si="35"/>
        <v>#N/A</v>
      </c>
    </row>
    <row r="44" spans="1:78" x14ac:dyDescent="0.25">
      <c r="B44" t="s">
        <v>805</v>
      </c>
      <c r="D44" s="17"/>
      <c r="E44" s="17"/>
      <c r="F44" s="17"/>
      <c r="G44" s="17"/>
      <c r="H44" s="17"/>
    </row>
    <row r="45" spans="1:78" x14ac:dyDescent="0.25">
      <c r="B45" s="145" t="s">
        <v>806</v>
      </c>
      <c r="C45" t="str">
        <f>"The maximum funding per project is € "&amp;Info!B6</f>
        <v>The maximum funding per project is € 250000</v>
      </c>
      <c r="M45" s="17"/>
    </row>
    <row r="46" spans="1:78" x14ac:dyDescent="0.25">
      <c r="M46" s="17"/>
      <c r="BZ46" s="17"/>
    </row>
    <row r="47" spans="1:78" x14ac:dyDescent="0.25">
      <c r="C47" s="280" t="s">
        <v>97</v>
      </c>
      <c r="M47" s="17"/>
    </row>
    <row r="48" spans="1:78" x14ac:dyDescent="0.25">
      <c r="M48" s="17"/>
    </row>
  </sheetData>
  <sheetProtection password="C36D" sheet="1" formatCells="0" formatRows="0" autoFilter="0"/>
  <autoFilter ref="B2:M47" xr:uid="{701AF72B-99BE-4F54-B1C2-53F752116661}"/>
  <mergeCells count="25">
    <mergeCell ref="C42:M42"/>
    <mergeCell ref="C32:M32"/>
    <mergeCell ref="C34:M34"/>
    <mergeCell ref="C36:M36"/>
    <mergeCell ref="C38:M38"/>
    <mergeCell ref="C40:M40"/>
    <mergeCell ref="AL1:AW1"/>
    <mergeCell ref="N1:Y1"/>
    <mergeCell ref="Z1:AK1"/>
    <mergeCell ref="C4:M4"/>
    <mergeCell ref="C6:M6"/>
    <mergeCell ref="B1:C1"/>
    <mergeCell ref="D1:M1"/>
    <mergeCell ref="C28:M28"/>
    <mergeCell ref="C30:M30"/>
    <mergeCell ref="C8:M8"/>
    <mergeCell ref="C10:M10"/>
    <mergeCell ref="C12:M12"/>
    <mergeCell ref="C24:M24"/>
    <mergeCell ref="C26:M26"/>
    <mergeCell ref="C14:M14"/>
    <mergeCell ref="C16:M16"/>
    <mergeCell ref="C18:M18"/>
    <mergeCell ref="C20:M20"/>
    <mergeCell ref="C22:M22"/>
  </mergeCells>
  <conditionalFormatting sqref="C4">
    <cfRule type="containsBlanks" dxfId="167" priority="300">
      <formula>LEN(TRIM(C4))=0</formula>
    </cfRule>
  </conditionalFormatting>
  <conditionalFormatting sqref="C6">
    <cfRule type="containsBlanks" dxfId="166" priority="317">
      <formula>LEN(TRIM(C6))=0</formula>
    </cfRule>
  </conditionalFormatting>
  <conditionalFormatting sqref="C8">
    <cfRule type="containsBlanks" dxfId="165" priority="600">
      <formula>LEN(TRIM(C8))=0</formula>
    </cfRule>
  </conditionalFormatting>
  <conditionalFormatting sqref="C10">
    <cfRule type="containsBlanks" dxfId="164" priority="283">
      <formula>LEN(TRIM(C10))=0</formula>
    </cfRule>
  </conditionalFormatting>
  <conditionalFormatting sqref="C12">
    <cfRule type="containsBlanks" dxfId="163" priority="266">
      <formula>LEN(TRIM(C12))=0</formula>
    </cfRule>
  </conditionalFormatting>
  <conditionalFormatting sqref="C14">
    <cfRule type="containsBlanks" dxfId="162" priority="249">
      <formula>LEN(TRIM(C14))=0</formula>
    </cfRule>
  </conditionalFormatting>
  <conditionalFormatting sqref="C16">
    <cfRule type="containsBlanks" dxfId="161" priority="232">
      <formula>LEN(TRIM(C16))=0</formula>
    </cfRule>
  </conditionalFormatting>
  <conditionalFormatting sqref="C18">
    <cfRule type="containsBlanks" dxfId="160" priority="215">
      <formula>LEN(TRIM(C18))=0</formula>
    </cfRule>
  </conditionalFormatting>
  <conditionalFormatting sqref="C20">
    <cfRule type="containsBlanks" dxfId="159" priority="198">
      <formula>LEN(TRIM(C20))=0</formula>
    </cfRule>
  </conditionalFormatting>
  <conditionalFormatting sqref="C22">
    <cfRule type="containsBlanks" dxfId="158" priority="181">
      <formula>LEN(TRIM(C22))=0</formula>
    </cfRule>
  </conditionalFormatting>
  <conditionalFormatting sqref="C24">
    <cfRule type="containsBlanks" dxfId="157" priority="164">
      <formula>LEN(TRIM(C24))=0</formula>
    </cfRule>
  </conditionalFormatting>
  <conditionalFormatting sqref="C26">
    <cfRule type="containsBlanks" dxfId="156" priority="147">
      <formula>LEN(TRIM(C26))=0</formula>
    </cfRule>
  </conditionalFormatting>
  <conditionalFormatting sqref="C28">
    <cfRule type="containsBlanks" dxfId="155" priority="130">
      <formula>LEN(TRIM(C28))=0</formula>
    </cfRule>
  </conditionalFormatting>
  <conditionalFormatting sqref="C30">
    <cfRule type="containsBlanks" dxfId="154" priority="113">
      <formula>LEN(TRIM(C30))=0</formula>
    </cfRule>
  </conditionalFormatting>
  <conditionalFormatting sqref="C32">
    <cfRule type="containsBlanks" dxfId="153" priority="96">
      <formula>LEN(TRIM(C32))=0</formula>
    </cfRule>
  </conditionalFormatting>
  <conditionalFormatting sqref="C34">
    <cfRule type="containsBlanks" dxfId="152" priority="79">
      <formula>LEN(TRIM(C34))=0</formula>
    </cfRule>
  </conditionalFormatting>
  <conditionalFormatting sqref="C36">
    <cfRule type="containsBlanks" dxfId="151" priority="62">
      <formula>LEN(TRIM(C36))=0</formula>
    </cfRule>
  </conditionalFormatting>
  <conditionalFormatting sqref="C38">
    <cfRule type="containsBlanks" dxfId="150" priority="45">
      <formula>LEN(TRIM(C38))=0</formula>
    </cfRule>
  </conditionalFormatting>
  <conditionalFormatting sqref="C40">
    <cfRule type="containsBlanks" dxfId="149" priority="28">
      <formula>LEN(TRIM(C40))=0</formula>
    </cfRule>
  </conditionalFormatting>
  <conditionalFormatting sqref="C42">
    <cfRule type="containsBlanks" dxfId="148" priority="11">
      <formula>LEN(TRIM(C42))=0</formula>
    </cfRule>
  </conditionalFormatting>
  <conditionalFormatting sqref="D3:J3">
    <cfRule type="containsBlanks" dxfId="147" priority="291">
      <formula>LEN(TRIM(D3))=0</formula>
    </cfRule>
  </conditionalFormatting>
  <conditionalFormatting sqref="D5:J5">
    <cfRule type="containsBlanks" dxfId="146" priority="308">
      <formula>LEN(TRIM(D5))=0</formula>
    </cfRule>
  </conditionalFormatting>
  <conditionalFormatting sqref="D7:J7">
    <cfRule type="containsBlanks" dxfId="145" priority="462">
      <formula>LEN(TRIM(D7))=0</formula>
    </cfRule>
  </conditionalFormatting>
  <conditionalFormatting sqref="D9:J9">
    <cfRule type="containsBlanks" dxfId="144" priority="274">
      <formula>LEN(TRIM(D9))=0</formula>
    </cfRule>
  </conditionalFormatting>
  <conditionalFormatting sqref="D11:J11">
    <cfRule type="containsBlanks" dxfId="143" priority="257">
      <formula>LEN(TRIM(D11))=0</formula>
    </cfRule>
  </conditionalFormatting>
  <conditionalFormatting sqref="D13:J13">
    <cfRule type="containsBlanks" dxfId="142" priority="240">
      <formula>LEN(TRIM(D13))=0</formula>
    </cfRule>
  </conditionalFormatting>
  <conditionalFormatting sqref="D15:J15">
    <cfRule type="containsBlanks" dxfId="141" priority="223">
      <formula>LEN(TRIM(D15))=0</formula>
    </cfRule>
  </conditionalFormatting>
  <conditionalFormatting sqref="D17:J17">
    <cfRule type="containsBlanks" dxfId="140" priority="206">
      <formula>LEN(TRIM(D17))=0</formula>
    </cfRule>
  </conditionalFormatting>
  <conditionalFormatting sqref="D19:J19">
    <cfRule type="containsBlanks" dxfId="139" priority="189">
      <formula>LEN(TRIM(D19))=0</formula>
    </cfRule>
  </conditionalFormatting>
  <conditionalFormatting sqref="D21:J21">
    <cfRule type="containsBlanks" dxfId="138" priority="172">
      <formula>LEN(TRIM(D21))=0</formula>
    </cfRule>
  </conditionalFormatting>
  <conditionalFormatting sqref="D23:J23">
    <cfRule type="containsBlanks" dxfId="137" priority="155">
      <formula>LEN(TRIM(D23))=0</formula>
    </cfRule>
  </conditionalFormatting>
  <conditionalFormatting sqref="D25:J25">
    <cfRule type="containsBlanks" dxfId="136" priority="138">
      <formula>LEN(TRIM(D25))=0</formula>
    </cfRule>
  </conditionalFormatting>
  <conditionalFormatting sqref="D27:J27">
    <cfRule type="containsBlanks" dxfId="135" priority="121">
      <formula>LEN(TRIM(D27))=0</formula>
    </cfRule>
  </conditionalFormatting>
  <conditionalFormatting sqref="D29:J29">
    <cfRule type="containsBlanks" dxfId="134" priority="104">
      <formula>LEN(TRIM(D29))=0</formula>
    </cfRule>
  </conditionalFormatting>
  <conditionalFormatting sqref="D31:J31">
    <cfRule type="containsBlanks" dxfId="133" priority="87">
      <formula>LEN(TRIM(D31))=0</formula>
    </cfRule>
  </conditionalFormatting>
  <conditionalFormatting sqref="D33:J33">
    <cfRule type="containsBlanks" dxfId="132" priority="70">
      <formula>LEN(TRIM(D33))=0</formula>
    </cfRule>
  </conditionalFormatting>
  <conditionalFormatting sqref="D35:J35">
    <cfRule type="containsBlanks" dxfId="131" priority="53">
      <formula>LEN(TRIM(D35))=0</formula>
    </cfRule>
  </conditionalFormatting>
  <conditionalFormatting sqref="D37:J37">
    <cfRule type="containsBlanks" dxfId="130" priority="36">
      <formula>LEN(TRIM(D37))=0</formula>
    </cfRule>
  </conditionalFormatting>
  <conditionalFormatting sqref="D39:J39">
    <cfRule type="containsBlanks" dxfId="129" priority="19">
      <formula>LEN(TRIM(D39))=0</formula>
    </cfRule>
  </conditionalFormatting>
  <conditionalFormatting sqref="D41:J41">
    <cfRule type="containsBlanks" dxfId="128" priority="2">
      <formula>LEN(TRIM(D41))=0</formula>
    </cfRule>
  </conditionalFormatting>
  <conditionalFormatting sqref="D43:J43 L43">
    <cfRule type="containsBlanks" dxfId="127" priority="782">
      <formula>LEN(TRIM(D43))=0</formula>
    </cfRule>
  </conditionalFormatting>
  <conditionalFormatting sqref="D1:M1">
    <cfRule type="containsText" dxfId="126" priority="603" operator="containsText" text="Alert">
      <formula>NOT(ISERROR(SEARCH("Alert",D1)))</formula>
    </cfRule>
  </conditionalFormatting>
  <conditionalFormatting sqref="D3:M3">
    <cfRule type="containsBlanks" dxfId="125" priority="290">
      <formula>LEN(TRIM(D3))=0</formula>
    </cfRule>
  </conditionalFormatting>
  <conditionalFormatting sqref="D5:M5">
    <cfRule type="containsBlanks" dxfId="124" priority="307">
      <formula>LEN(TRIM(D5))=0</formula>
    </cfRule>
  </conditionalFormatting>
  <conditionalFormatting sqref="D7:M7">
    <cfRule type="containsBlanks" dxfId="123" priority="461">
      <formula>LEN(TRIM(D7))=0</formula>
    </cfRule>
  </conditionalFormatting>
  <conditionalFormatting sqref="D9:M9">
    <cfRule type="containsBlanks" dxfId="122" priority="273">
      <formula>LEN(TRIM(D9))=0</formula>
    </cfRule>
  </conditionalFormatting>
  <conditionalFormatting sqref="D11:M11">
    <cfRule type="containsBlanks" dxfId="121" priority="256">
      <formula>LEN(TRIM(D11))=0</formula>
    </cfRule>
  </conditionalFormatting>
  <conditionalFormatting sqref="D13:M13">
    <cfRule type="containsBlanks" dxfId="120" priority="239">
      <formula>LEN(TRIM(D13))=0</formula>
    </cfRule>
  </conditionalFormatting>
  <conditionalFormatting sqref="D15:M15">
    <cfRule type="containsBlanks" dxfId="119" priority="222">
      <formula>LEN(TRIM(D15))=0</formula>
    </cfRule>
  </conditionalFormatting>
  <conditionalFormatting sqref="D17:M17">
    <cfRule type="containsBlanks" dxfId="118" priority="205">
      <formula>LEN(TRIM(D17))=0</formula>
    </cfRule>
  </conditionalFormatting>
  <conditionalFormatting sqref="D19:M19">
    <cfRule type="containsBlanks" dxfId="117" priority="188">
      <formula>LEN(TRIM(D19))=0</formula>
    </cfRule>
  </conditionalFormatting>
  <conditionalFormatting sqref="D21:M21">
    <cfRule type="containsBlanks" dxfId="116" priority="171">
      <formula>LEN(TRIM(D21))=0</formula>
    </cfRule>
  </conditionalFormatting>
  <conditionalFormatting sqref="D23:M23">
    <cfRule type="containsBlanks" dxfId="115" priority="154">
      <formula>LEN(TRIM(D23))=0</formula>
    </cfRule>
  </conditionalFormatting>
  <conditionalFormatting sqref="D25:M25">
    <cfRule type="containsBlanks" dxfId="114" priority="137">
      <formula>LEN(TRIM(D25))=0</formula>
    </cfRule>
  </conditionalFormatting>
  <conditionalFormatting sqref="D27:M27">
    <cfRule type="containsBlanks" dxfId="113" priority="120">
      <formula>LEN(TRIM(D27))=0</formula>
    </cfRule>
  </conditionalFormatting>
  <conditionalFormatting sqref="D29:M29">
    <cfRule type="containsBlanks" dxfId="112" priority="103">
      <formula>LEN(TRIM(D29))=0</formula>
    </cfRule>
  </conditionalFormatting>
  <conditionalFormatting sqref="D31:M31">
    <cfRule type="containsBlanks" dxfId="111" priority="86">
      <formula>LEN(TRIM(D31))=0</formula>
    </cfRule>
  </conditionalFormatting>
  <conditionalFormatting sqref="D33:M33">
    <cfRule type="containsBlanks" dxfId="110" priority="69">
      <formula>LEN(TRIM(D33))=0</formula>
    </cfRule>
  </conditionalFormatting>
  <conditionalFormatting sqref="D35:M35">
    <cfRule type="containsBlanks" dxfId="109" priority="52">
      <formula>LEN(TRIM(D35))=0</formula>
    </cfRule>
  </conditionalFormatting>
  <conditionalFormatting sqref="D37:M37">
    <cfRule type="containsBlanks" dxfId="108" priority="35">
      <formula>LEN(TRIM(D37))=0</formula>
    </cfRule>
  </conditionalFormatting>
  <conditionalFormatting sqref="D39:M39">
    <cfRule type="containsBlanks" dxfId="107" priority="18">
      <formula>LEN(TRIM(D39))=0</formula>
    </cfRule>
  </conditionalFormatting>
  <conditionalFormatting sqref="D41:M41">
    <cfRule type="containsBlanks" dxfId="106" priority="1">
      <formula>LEN(TRIM(D41))=0</formula>
    </cfRule>
  </conditionalFormatting>
  <conditionalFormatting sqref="D43:M43">
    <cfRule type="containsBlanks" dxfId="105" priority="781">
      <formula>LEN(TRIM(D43))=0</formula>
    </cfRule>
  </conditionalFormatting>
  <conditionalFormatting sqref="L3">
    <cfRule type="containsBlanks" dxfId="104" priority="306">
      <formula>LEN(TRIM(L3))=0</formula>
    </cfRule>
  </conditionalFormatting>
  <conditionalFormatting sqref="L5">
    <cfRule type="containsBlanks" dxfId="103" priority="323">
      <formula>LEN(TRIM(L5))=0</formula>
    </cfRule>
  </conditionalFormatting>
  <conditionalFormatting sqref="L7">
    <cfRule type="containsBlanks" dxfId="102" priority="778">
      <formula>LEN(TRIM(L7))=0</formula>
    </cfRule>
  </conditionalFormatting>
  <conditionalFormatting sqref="L9">
    <cfRule type="containsBlanks" dxfId="101" priority="289">
      <formula>LEN(TRIM(L9))=0</formula>
    </cfRule>
  </conditionalFormatting>
  <conditionalFormatting sqref="L11">
    <cfRule type="containsBlanks" dxfId="100" priority="272">
      <formula>LEN(TRIM(L11))=0</formula>
    </cfRule>
  </conditionalFormatting>
  <conditionalFormatting sqref="L13">
    <cfRule type="containsBlanks" dxfId="99" priority="255">
      <formula>LEN(TRIM(L13))=0</formula>
    </cfRule>
  </conditionalFormatting>
  <conditionalFormatting sqref="L15">
    <cfRule type="containsBlanks" dxfId="98" priority="238">
      <formula>LEN(TRIM(L15))=0</formula>
    </cfRule>
  </conditionalFormatting>
  <conditionalFormatting sqref="L17">
    <cfRule type="containsBlanks" dxfId="97" priority="221">
      <formula>LEN(TRIM(L17))=0</formula>
    </cfRule>
  </conditionalFormatting>
  <conditionalFormatting sqref="L19">
    <cfRule type="containsBlanks" dxfId="96" priority="204">
      <formula>LEN(TRIM(L19))=0</formula>
    </cfRule>
  </conditionalFormatting>
  <conditionalFormatting sqref="L21">
    <cfRule type="containsBlanks" dxfId="95" priority="187">
      <formula>LEN(TRIM(L21))=0</formula>
    </cfRule>
  </conditionalFormatting>
  <conditionalFormatting sqref="L23">
    <cfRule type="containsBlanks" dxfId="94" priority="170">
      <formula>LEN(TRIM(L23))=0</formula>
    </cfRule>
  </conditionalFormatting>
  <conditionalFormatting sqref="L25">
    <cfRule type="containsBlanks" dxfId="93" priority="153">
      <formula>LEN(TRIM(L25))=0</formula>
    </cfRule>
  </conditionalFormatting>
  <conditionalFormatting sqref="L27">
    <cfRule type="containsBlanks" dxfId="92" priority="136">
      <formula>LEN(TRIM(L27))=0</formula>
    </cfRule>
  </conditionalFormatting>
  <conditionalFormatting sqref="L29">
    <cfRule type="containsBlanks" dxfId="91" priority="119">
      <formula>LEN(TRIM(L29))=0</formula>
    </cfRule>
  </conditionalFormatting>
  <conditionalFormatting sqref="L31">
    <cfRule type="containsBlanks" dxfId="90" priority="102">
      <formula>LEN(TRIM(L31))=0</formula>
    </cfRule>
  </conditionalFormatting>
  <conditionalFormatting sqref="L33">
    <cfRule type="containsBlanks" dxfId="89" priority="85">
      <formula>LEN(TRIM(L33))=0</formula>
    </cfRule>
  </conditionalFormatting>
  <conditionalFormatting sqref="L35">
    <cfRule type="containsBlanks" dxfId="88" priority="68">
      <formula>LEN(TRIM(L35))=0</formula>
    </cfRule>
  </conditionalFormatting>
  <conditionalFormatting sqref="L37">
    <cfRule type="containsBlanks" dxfId="87" priority="51">
      <formula>LEN(TRIM(L37))=0</formula>
    </cfRule>
  </conditionalFormatting>
  <conditionalFormatting sqref="L39">
    <cfRule type="containsBlanks" dxfId="86" priority="34">
      <formula>LEN(TRIM(L39))=0</formula>
    </cfRule>
  </conditionalFormatting>
  <conditionalFormatting sqref="L41">
    <cfRule type="containsBlanks" dxfId="85" priority="17">
      <formula>LEN(TRIM(L41))=0</formula>
    </cfRule>
  </conditionalFormatting>
  <dataValidations count="9">
    <dataValidation allowBlank="1" showInputMessage="1" showErrorMessage="1" promptTitle="Human Resources" prompt="Human Resources" sqref="D2" xr:uid="{27B3C420-1A57-4153-BDA0-C05BE2AEC708}"/>
    <dataValidation allowBlank="1" showInputMessage="1" showErrorMessage="1" promptTitle="Missions" prompt="Missions" sqref="E2" xr:uid="{D5B4CFB3-A1FD-42EB-B64A-304D81E49680}"/>
    <dataValidation allowBlank="1" showInputMessage="1" showErrorMessage="1" promptTitle="Equipments" prompt="Scientific and technical instruments and equipment" sqref="G2" xr:uid="{8282D40B-618B-4670-AB84-4F00AA442DE4}"/>
    <dataValidation allowBlank="1" showInputMessage="1" showErrorMessage="1" promptTitle="Patents" prompt="Patents registration" sqref="J2" xr:uid="{FE6FFC93-3BA5-4A1C-8FBD-8E85D2E1B12A}"/>
    <dataValidation allowBlank="1" showInputMessage="1" showErrorMessage="1" promptTitle="Dissemination" prompt="Demonstration, Promotion and Dissemination" sqref="F2" xr:uid="{153B336C-4D56-46F9-A936-C1BE658AE969}"/>
    <dataValidation allowBlank="1" showInputMessage="1" showErrorMessage="1" promptTitle="Adaptation of buildings" prompt="Adaptation of buildings and facilities" sqref="I2" xr:uid="{B24E9F2D-00F2-40EA-899B-2D5E44D2B32D}"/>
    <dataValidation allowBlank="1" showInputMessage="1" showErrorMessage="1" promptTitle="Purchase of goods and services" prompt="Purchase of goods and services" sqref="H2" xr:uid="{ED2B8396-3E5A-44BC-8276-05FEC81CF0BC}"/>
    <dataValidation allowBlank="1" showInputMessage="1" showErrorMessage="1" promptTitle="Overheads" prompt="Overheads" sqref="K2" xr:uid="{F03422EF-C643-4132-9D3B-C14BC9E81B4E}"/>
    <dataValidation allowBlank="1" showInputMessage="1" showErrorMessage="1" promptTitle="Justification" prompt="Overall justification of the costs of the task:" sqref="B4 B6 B8 B12 B10 B14 B16 B18 B20 B22 B24 B26 B28 B30 B32 B34 B36 B38 B40 B42" xr:uid="{F4700395-4F97-4167-83B6-24B0A1F111BF}"/>
  </dataValidation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5A90A-BB7A-40ED-8D3E-FB1D5F6E3CCA}">
  <sheetPr>
    <tabColor theme="5" tint="0.39997558519241921"/>
    <pageSetUpPr fitToPage="1"/>
  </sheetPr>
  <dimension ref="A1:AY108"/>
  <sheetViews>
    <sheetView zoomScale="80" zoomScaleNormal="80" workbookViewId="0">
      <pane xSplit="2" ySplit="2" topLeftCell="C3" activePane="bottomRight" state="frozen"/>
      <selection activeCell="O23" sqref="O23"/>
      <selection pane="topRight" activeCell="O23" sqref="O23"/>
      <selection pane="bottomLeft" activeCell="O23" sqref="O23"/>
      <selection pane="bottomRight" activeCell="B3" sqref="B3:F5"/>
    </sheetView>
  </sheetViews>
  <sheetFormatPr defaultColWidth="8.85546875" defaultRowHeight="15" x14ac:dyDescent="0.25"/>
  <cols>
    <col min="1" max="1" width="7.140625" style="164" bestFit="1" customWidth="1"/>
    <col min="2" max="2" width="13.42578125" style="164" customWidth="1"/>
    <col min="3" max="3" width="16" style="169" customWidth="1"/>
    <col min="4" max="4" width="46.42578125" style="169" customWidth="1"/>
    <col min="5" max="6" width="15.140625" style="169" customWidth="1"/>
    <col min="7" max="7" width="63.42578125" style="169" hidden="1" customWidth="1"/>
    <col min="8" max="8" width="2.42578125" style="169" customWidth="1"/>
    <col min="9" max="9" width="10.42578125" style="169" hidden="1" customWidth="1"/>
    <col min="10" max="11" width="18.42578125" style="169" hidden="1" customWidth="1"/>
    <col min="12" max="12" width="46.42578125" style="169" hidden="1" customWidth="1"/>
    <col min="13" max="19" width="1.42578125" style="169" hidden="1" customWidth="1"/>
    <col min="20" max="20" width="5.42578125" style="169" hidden="1" customWidth="1"/>
    <col min="21" max="21" width="8.85546875" style="169"/>
    <col min="22" max="32" width="13.42578125" style="169" customWidth="1"/>
    <col min="33" max="33" width="12.42578125" style="169" customWidth="1"/>
    <col min="34" max="34" width="8.85546875" style="169"/>
    <col min="35" max="35" width="8.85546875" style="169" hidden="1" customWidth="1"/>
    <col min="36" max="16384" width="8.85546875" style="169"/>
  </cols>
  <sheetData>
    <row r="1" spans="1:51" ht="60.75" customHeight="1" x14ac:dyDescent="0.25">
      <c r="A1" s="745" t="s">
        <v>954</v>
      </c>
      <c r="B1" s="745"/>
      <c r="C1" s="745"/>
      <c r="D1" s="745"/>
      <c r="E1" s="746" t="str">
        <f>IF('[3]7.Budget'!N15=0,"",IF('[3]7.Budget'!N15&gt;(IF('[3]1.Project identification'!D2="PeX",50000,250000)),"ERROR! Budget exceeds the maximum allowed in this call",""))</f>
        <v/>
      </c>
      <c r="F1" s="746"/>
      <c r="G1" s="746"/>
      <c r="I1" s="747" t="s">
        <v>894</v>
      </c>
      <c r="J1" s="747"/>
      <c r="K1" s="747"/>
      <c r="L1" s="747"/>
      <c r="T1" s="483"/>
      <c r="U1" s="733" t="s">
        <v>967</v>
      </c>
      <c r="V1" s="733"/>
      <c r="W1" s="733"/>
      <c r="X1" s="733"/>
      <c r="Y1" s="733"/>
      <c r="Z1" s="733"/>
      <c r="AA1" s="733"/>
      <c r="AB1" s="733"/>
      <c r="AC1" s="733"/>
      <c r="AD1" s="733"/>
      <c r="AE1" s="733"/>
      <c r="AF1" s="733"/>
      <c r="AG1" s="733"/>
      <c r="AH1" s="110"/>
      <c r="AI1" s="110"/>
      <c r="AJ1" s="110"/>
      <c r="AK1" s="110"/>
      <c r="AL1" s="110"/>
      <c r="AM1" s="110"/>
      <c r="AN1" s="110"/>
      <c r="AO1" s="110"/>
      <c r="AP1" s="110"/>
      <c r="AQ1" s="110"/>
      <c r="AR1" s="110"/>
      <c r="AS1" s="110"/>
      <c r="AT1" s="110"/>
      <c r="AU1" s="110"/>
      <c r="AV1" s="110"/>
      <c r="AW1" s="110"/>
      <c r="AX1" s="110"/>
      <c r="AY1" s="110"/>
    </row>
    <row r="2" spans="1:51" ht="30" customHeight="1" x14ac:dyDescent="0.25">
      <c r="A2" s="392" t="s">
        <v>332</v>
      </c>
      <c r="B2" s="162" t="s">
        <v>895</v>
      </c>
      <c r="C2" s="162" t="s">
        <v>896</v>
      </c>
      <c r="D2" s="162" t="s">
        <v>897</v>
      </c>
      <c r="E2" s="162" t="s">
        <v>339</v>
      </c>
      <c r="F2" s="162" t="s">
        <v>91</v>
      </c>
      <c r="G2" s="161" t="s">
        <v>340</v>
      </c>
      <c r="I2" s="393" t="s">
        <v>898</v>
      </c>
      <c r="J2" s="394" t="s">
        <v>0</v>
      </c>
      <c r="K2" s="394" t="s">
        <v>45</v>
      </c>
      <c r="L2" s="395" t="s">
        <v>746</v>
      </c>
      <c r="T2" s="483"/>
      <c r="U2" s="466" t="s">
        <v>91</v>
      </c>
      <c r="V2" s="466" t="str">
        <f>VLOOKUP(V24,'2.Inst.'!$A$70:$D$80,4,FALSE)</f>
        <v>FCiências.ID</v>
      </c>
      <c r="W2" s="466">
        <f>VLOOKUP(W24,'2.Inst.'!$A$70:$D$80,4,FALSE)</f>
        <v>0</v>
      </c>
      <c r="X2" s="466">
        <f>VLOOKUP(X24,'2.Inst.'!$A$70:$D$80,4,FALSE)</f>
        <v>0</v>
      </c>
      <c r="Y2" s="466">
        <f>VLOOKUP(Y24,'2.Inst.'!$A$70:$D$80,4,FALSE)</f>
        <v>0</v>
      </c>
      <c r="Z2" s="466">
        <f>VLOOKUP(Z24,'2.Inst.'!$A$70:$D$80,4,FALSE)</f>
        <v>0</v>
      </c>
      <c r="AA2" s="466">
        <f>VLOOKUP(AA24,'2.Inst.'!$A$70:$D$80,4,FALSE)</f>
        <v>0</v>
      </c>
      <c r="AB2" s="466">
        <f>VLOOKUP(AB24,'2.Inst.'!$A$70:$D$80,4,FALSE)</f>
        <v>0</v>
      </c>
      <c r="AC2" s="466">
        <f>VLOOKUP(AC24,'2.Inst.'!$A$70:$D$80,4,FALSE)</f>
        <v>0</v>
      </c>
      <c r="AD2" s="466">
        <f>VLOOKUP(AD24,'2.Inst.'!$A$70:$D$80,4,FALSE)</f>
        <v>0</v>
      </c>
      <c r="AE2" s="466">
        <f>VLOOKUP(AE24,'2.Inst.'!$A$70:$D$80,4,FALSE)</f>
        <v>0</v>
      </c>
      <c r="AF2" s="466">
        <f>VLOOKUP(AF24,'2.Inst.'!$A$70:$D$80,4,FALSE)</f>
        <v>0</v>
      </c>
      <c r="AG2" s="466" t="s">
        <v>45</v>
      </c>
      <c r="AH2" s="110"/>
      <c r="AI2" s="110"/>
      <c r="AJ2" s="110"/>
      <c r="AK2" s="110"/>
      <c r="AL2" s="110"/>
      <c r="AM2" s="110"/>
      <c r="AN2" s="110"/>
      <c r="AO2" s="110"/>
      <c r="AP2" s="110"/>
      <c r="AQ2" s="110"/>
      <c r="AR2" s="110"/>
      <c r="AS2" s="110"/>
      <c r="AT2" s="110"/>
      <c r="AU2" s="110"/>
      <c r="AV2" s="110"/>
      <c r="AW2" s="110"/>
      <c r="AX2" s="110"/>
      <c r="AY2" s="110"/>
    </row>
    <row r="3" spans="1:51" ht="17.25" customHeight="1" x14ac:dyDescent="0.25">
      <c r="A3" s="396">
        <v>1</v>
      </c>
      <c r="B3" s="397"/>
      <c r="C3" s="398"/>
      <c r="D3" s="503"/>
      <c r="E3" s="397"/>
      <c r="F3" s="397"/>
      <c r="G3" s="400" t="str">
        <f>IF(Tabela16[[#This Row],[Value]]="","",IF(Tabela16[[#This Row],[Institution**]]="","Alert: Fill in Institution",IF('[3]6.Other Exp. Categories'!$B3="M","Note: impute in DPD charging costs for presenting papers at conferences",IF('[3]6.Other Exp. Categories'!$B3="SC","Note: Impute in AQ? SC needs validation from FCiência.ID",IF('[3]6.Other Exp. Categories'!$B3="AE","Note: Limited to a maximum of 10% of the total eligible project expenses",IF(Tabela16[[#This Row],[Expense Category*]]="RH",P19,""))))))</f>
        <v/>
      </c>
      <c r="I3" s="401" t="s">
        <v>39</v>
      </c>
      <c r="J3" s="402" t="e">
        <f ca="1">'4.Team'!CB39+'4.Team'!CB48+SUMIFS(Tabela16[Value],Tabela16[Institution**],'6.Other Exp. Categories'!J$2,Rub.M,'6.Other Exp. Categories'!I3)</f>
        <v>#N/A</v>
      </c>
      <c r="K3" s="402" t="e">
        <f ca="1">'4.Team'!CB39+'4.Team'!CB48+SUMIFS(Tabela16[Value],Rub.M,'6.Other Exp. Categories'!I3)</f>
        <v>#N/A</v>
      </c>
      <c r="L3" s="403"/>
      <c r="T3" s="483" t="s">
        <v>18</v>
      </c>
      <c r="U3" s="477" t="str">
        <f>+'3.Tasks'!BK4</f>
        <v>N/A</v>
      </c>
      <c r="V3" s="478">
        <f ca="1">(SUMIFS(V.M,Tabela16[Task Nº],$U3,Tabela16[Institution**],V$2)+'5.Equipments'!AJ23+'4.Team'!CI63)*Info!F$11</f>
        <v>0</v>
      </c>
      <c r="W3" s="478">
        <f>SUMIFS(V.M,Tabela16[Task Nº],$U3,Tabela16[Institution**],W$2)*Info!C10</f>
        <v>0</v>
      </c>
      <c r="X3" s="478">
        <f>SUMIFS(V.M,Tabela16[Task Nº],$U3,Tabela16[Institution**],X$2)*Info!C$10</f>
        <v>0</v>
      </c>
      <c r="Y3" s="478">
        <f>SUMIFS(V.M,Tabela16[Task Nº],$U3,Tabela16[Institution**],Y$2)*Info!C10</f>
        <v>0</v>
      </c>
      <c r="Z3" s="478">
        <f>SUMIFS(V.M,Tabela16[Task Nº],$U3,Tabela16[Institution**],Z$2)*Info!C10</f>
        <v>0</v>
      </c>
      <c r="AA3" s="478">
        <f>SUMIFS(V.M,Tabela16[Task Nº],$U3,Tabela16[Institution**],AA$2)*Info!C10</f>
        <v>0</v>
      </c>
      <c r="AB3" s="478">
        <f>SUMIFS(V.M,Tabela16[Task Nº],$U3,Tabela16[Institution**],AB$2)*Info!C10</f>
        <v>0</v>
      </c>
      <c r="AC3" s="478">
        <f>SUMIFS(V.M,Tabela16[Task Nº],$U3,Tabela16[Institution**],AC$2)*Info!C10</f>
        <v>0</v>
      </c>
      <c r="AD3" s="478">
        <f>SUMIFS(V.M,Tabela16[Task Nº],$U3,Tabela16[Institution**],AD$2)*Info!C10</f>
        <v>0</v>
      </c>
      <c r="AE3" s="478">
        <f>SUMIFS(V.M,Tabela16[Task Nº],$U3,Tabela16[Institution**],AE$2)*Info!C10</f>
        <v>0</v>
      </c>
      <c r="AF3" s="478">
        <f>SUMIFS(V.M,Tabela16[Task Nº],$U3,Tabela16[Institution**],AF$2)*Info!C10</f>
        <v>0</v>
      </c>
      <c r="AG3" s="478">
        <f ca="1">SUM(V3:AF3)</f>
        <v>0</v>
      </c>
      <c r="AH3" s="110"/>
      <c r="AI3" s="110"/>
      <c r="AJ3" s="110"/>
      <c r="AK3" s="110"/>
      <c r="AL3" s="110"/>
      <c r="AM3" s="110"/>
      <c r="AN3" s="110"/>
      <c r="AO3" s="110"/>
      <c r="AP3" s="110"/>
      <c r="AQ3" s="110"/>
      <c r="AR3" s="110"/>
      <c r="AS3" s="110"/>
      <c r="AT3" s="110"/>
      <c r="AU3" s="110"/>
      <c r="AV3" s="110"/>
      <c r="AW3" s="110"/>
      <c r="AX3" s="110"/>
      <c r="AY3" s="110"/>
    </row>
    <row r="4" spans="1:51" ht="17.25" customHeight="1" x14ac:dyDescent="0.25">
      <c r="A4" s="396">
        <f>+A3+1</f>
        <v>2</v>
      </c>
      <c r="B4" s="397"/>
      <c r="C4" s="398"/>
      <c r="D4" s="503"/>
      <c r="E4" s="397"/>
      <c r="F4" s="397"/>
      <c r="G4" s="400" t="str">
        <f>IF(Tabela16[[#This Row],[Value]]="","",IF(Tabela16[[#This Row],[Institution**]]="","Alert: Fill in Institution",IF('[3]6.Other Exp. Categories'!$B4="M","Note: impute in DPD charging costs for presenting papers at conferences",IF('[3]6.Other Exp. Categories'!$B4="SC","Note: Impute in AQ? SC needs validation from FCiência.ID",IF('[3]6.Other Exp. Categories'!$B4="AE","Note: Limited to a maximum of 10% of the total eligible project expenses",IF(Tabela16[[#This Row],[Expense Category*]]="RH",P20,""))))))</f>
        <v/>
      </c>
      <c r="I4" s="404" t="s">
        <v>4</v>
      </c>
      <c r="J4" s="402">
        <f>+SUMIFS(Tabela16[Value],Tabela16[Institution**],'6.Other Exp. Categories'!J$2,Rub.M,'6.Other Exp. Categories'!I4)</f>
        <v>0</v>
      </c>
      <c r="K4" s="402">
        <f>+SUMIFS(Tabela16[Value],Rub.M,'6.Other Exp. Categories'!I4)</f>
        <v>0</v>
      </c>
      <c r="L4" s="403"/>
      <c r="P4" s="169" t="s">
        <v>899</v>
      </c>
      <c r="T4" s="483" t="s">
        <v>19</v>
      </c>
      <c r="U4" s="477" t="str">
        <f>+'3.Tasks'!BK5</f>
        <v>N/A</v>
      </c>
      <c r="V4" s="478">
        <f ca="1">(SUMIFS(V.M,Tabela16[Task Nº],$U4,Tabela16[Institution**],V$2)+'5.Equipments'!AK23+'4.Team'!CJ63)*Info!F$11</f>
        <v>0</v>
      </c>
      <c r="W4" s="478">
        <f>SUMIFS(V.M,Tabela16[Task Nº],$U4,Tabela16[Institution**],W$2)*Info!C10</f>
        <v>0</v>
      </c>
      <c r="X4" s="478">
        <f>SUMIFS(V.M,Tabela16[Task Nº],$U4,Tabela16[Institution**],X$2)*Info!C$10</f>
        <v>0</v>
      </c>
      <c r="Y4" s="478">
        <f>SUMIFS(V.M,Tabela16[Task Nº],$U4,Tabela16[Institution**],Y$2)*Info!C$10</f>
        <v>0</v>
      </c>
      <c r="Z4" s="478">
        <f>SUMIFS(V.M,Tabela16[Task Nº],$U4,Tabela16[Institution**],Z$2)*Info!C$10</f>
        <v>0</v>
      </c>
      <c r="AA4" s="478">
        <f>SUMIFS(V.M,Tabela16[Task Nº],$U4,Tabela16[Institution**],AA$2)*Info!C$10</f>
        <v>0</v>
      </c>
      <c r="AB4" s="478">
        <f>SUMIFS(V.M,Tabela16[Task Nº],$U4,Tabela16[Institution**],AB$2)*Info!C$10</f>
        <v>0</v>
      </c>
      <c r="AC4" s="478">
        <f>SUMIFS(V.M,Tabela16[Task Nº],$U4,Tabela16[Institution**],AC$2)*Info!C$10</f>
        <v>0</v>
      </c>
      <c r="AD4" s="478">
        <f>SUMIFS(V.M,Tabela16[Task Nº],$U4,Tabela16[Institution**],AD$2)*Info!C$10</f>
        <v>0</v>
      </c>
      <c r="AE4" s="478">
        <f>SUMIFS(V.M,Tabela16[Task Nº],$U4,Tabela16[Institution**],AE$2)*Info!C$10</f>
        <v>0</v>
      </c>
      <c r="AF4" s="478">
        <f>SUMIFS(V.M,Tabela16[Task Nº],$U4,Tabela16[Institution**],AF$2)*Info!C$10</f>
        <v>0</v>
      </c>
      <c r="AG4" s="478">
        <f t="shared" ref="AG4:AG22" ca="1" si="0">SUM(V4:AF4)</f>
        <v>0</v>
      </c>
      <c r="AH4" s="110"/>
      <c r="AI4" s="110"/>
      <c r="AJ4" s="110"/>
      <c r="AK4" s="110"/>
      <c r="AL4" s="110"/>
      <c r="AM4" s="110"/>
      <c r="AN4" s="110"/>
      <c r="AO4" s="110"/>
      <c r="AP4" s="110"/>
      <c r="AQ4" s="110"/>
      <c r="AR4" s="110"/>
      <c r="AS4" s="110"/>
      <c r="AT4" s="110"/>
      <c r="AU4" s="110"/>
      <c r="AV4" s="110"/>
      <c r="AW4" s="110"/>
      <c r="AX4" s="110"/>
      <c r="AY4" s="110"/>
    </row>
    <row r="5" spans="1:51" ht="17.25" customHeight="1" x14ac:dyDescent="0.25">
      <c r="A5" s="396">
        <f t="shared" ref="A5:A68" si="1">+A4+1</f>
        <v>3</v>
      </c>
      <c r="B5" s="397"/>
      <c r="C5" s="398"/>
      <c r="D5" s="503"/>
      <c r="E5" s="397"/>
      <c r="F5" s="397"/>
      <c r="G5" s="400" t="str">
        <f>IF(Tabela16[[#This Row],[Value]]="","",IF(Tabela16[[#This Row],[Institution**]]="","Alert: Fill in Institution",IF('[3]6.Other Exp. Categories'!$B5="M","Note: impute in DPD charging costs for presenting papers at conferences",IF('[3]6.Other Exp. Categories'!$B5="SC","Note: Impute in AQ? SC needs validation from FCiência.ID",IF('[3]6.Other Exp. Categories'!$B5="AE","Note: Limited to a maximum of 10% of the total eligible project expenses",IF(Tabela16[[#This Row],[Expense Category*]]="RH",P21,""))))))</f>
        <v/>
      </c>
      <c r="I5" s="404" t="s">
        <v>40</v>
      </c>
      <c r="J5" s="402">
        <f>+SUMIFS(Tabela16[Value],Tabela16[Institution**],'6.Other Exp. Categories'!J$2,Rub.M,'6.Other Exp. Categories'!I5)</f>
        <v>0</v>
      </c>
      <c r="K5" s="402">
        <f>+SUMIFS(Tabela16[Value],Rub.M,'6.Other Exp. Categories'!I5)</f>
        <v>0</v>
      </c>
      <c r="L5" s="403"/>
      <c r="P5" s="169" t="e">
        <f>"ERRO! Excede em "&amp;IF('[3]1.Project identification'!D2="IC&amp;DT",250000,50000)-#REF!&amp;"€"</f>
        <v>#REF!</v>
      </c>
      <c r="T5" s="483" t="s">
        <v>20</v>
      </c>
      <c r="U5" s="477" t="str">
        <f>+'3.Tasks'!BK6</f>
        <v>N/A</v>
      </c>
      <c r="V5" s="478">
        <f ca="1">(SUMIFS(V.M,Tabela16[Task Nº],$U5,Tabela16[Institution**],V$2)+'5.Equipments'!AL23+'4.Team'!CK63)*Info!F$11</f>
        <v>0</v>
      </c>
      <c r="W5" s="478">
        <f>SUMIFS(V.M,Tabela16[Task Nº],$U5,Tabela16[Institution**],W$2)*Info!C10</f>
        <v>0</v>
      </c>
      <c r="X5" s="478">
        <f>SUMIFS(V.M,Tabela16[Task Nº],$U5,Tabela16[Institution**],X$2)*Info!C$10</f>
        <v>0</v>
      </c>
      <c r="Y5" s="478">
        <f>SUMIFS(V.M,Tabela16[Task Nº],$U5,Tabela16[Institution**],Y$2)*Info!C$10</f>
        <v>0</v>
      </c>
      <c r="Z5" s="478">
        <f>SUMIFS(V.M,Tabela16[Task Nº],$U5,Tabela16[Institution**],Z$2)*Info!C$10</f>
        <v>0</v>
      </c>
      <c r="AA5" s="478">
        <f>SUMIFS(V.M,Tabela16[Task Nº],$U5,Tabela16[Institution**],AA$2)*Info!C$10</f>
        <v>0</v>
      </c>
      <c r="AB5" s="478">
        <f>SUMIFS(V.M,Tabela16[Task Nº],$U5,Tabela16[Institution**],AB$2)*Info!C$10</f>
        <v>0</v>
      </c>
      <c r="AC5" s="478">
        <f>SUMIFS(V.M,Tabela16[Task Nº],$U5,Tabela16[Institution**],AC$2)*Info!C$10</f>
        <v>0</v>
      </c>
      <c r="AD5" s="478">
        <f>SUMIFS(V.M,Tabela16[Task Nº],$U5,Tabela16[Institution**],AD$2)*Info!C$10</f>
        <v>0</v>
      </c>
      <c r="AE5" s="478">
        <f>SUMIFS(V.M,Tabela16[Task Nº],$U5,Tabela16[Institution**],AE$2)*Info!C$10</f>
        <v>0</v>
      </c>
      <c r="AF5" s="478">
        <f>SUMIFS(V.M,Tabela16[Task Nº],$U5,Tabela16[Institution**],AF$2)*Info!C$10</f>
        <v>0</v>
      </c>
      <c r="AG5" s="478">
        <f t="shared" ca="1" si="0"/>
        <v>0</v>
      </c>
      <c r="AH5" s="110"/>
      <c r="AI5" s="110"/>
      <c r="AJ5" s="110"/>
      <c r="AK5" s="110"/>
      <c r="AL5" s="110"/>
      <c r="AM5" s="110"/>
      <c r="AN5" s="110"/>
      <c r="AO5" s="110"/>
      <c r="AP5" s="110"/>
      <c r="AQ5" s="110"/>
      <c r="AR5" s="110"/>
      <c r="AS5" s="110"/>
      <c r="AT5" s="110"/>
      <c r="AU5" s="110"/>
      <c r="AV5" s="110"/>
      <c r="AW5" s="110"/>
      <c r="AX5" s="110"/>
      <c r="AY5" s="110"/>
    </row>
    <row r="6" spans="1:51" ht="17.25" customHeight="1" x14ac:dyDescent="0.25">
      <c r="A6" s="396">
        <f t="shared" si="1"/>
        <v>4</v>
      </c>
      <c r="B6" s="397"/>
      <c r="C6" s="398"/>
      <c r="D6" s="503"/>
      <c r="E6" s="397"/>
      <c r="F6" s="397"/>
      <c r="G6" s="400" t="str">
        <f>IF(Tabela16[[#This Row],[Value]]="","",IF(Tabela16[[#This Row],[Institution**]]="","Alert: Fill in Institution",IF('[3]6.Other Exp. Categories'!$B6="M","Note: impute in DPD charging costs for presenting papers at conferences",IF('[3]6.Other Exp. Categories'!$B6="SC","Note: Impute in AQ? SC needs validation from FCiência.ID",IF('[3]6.Other Exp. Categories'!$B6="AE","Note: Limited to a maximum of 10% of the total eligible project expenses",IF(Tabela16[[#This Row],[Expense Category*]]="RH",P22,""))))))</f>
        <v/>
      </c>
      <c r="I6" s="404" t="s">
        <v>478</v>
      </c>
      <c r="J6" s="402">
        <f>+SUMIFS(Tabela16[Value],Tabela16[Institution**],'6.Other Exp. Categories'!J$2,Rub.M,'6.Other Exp. Categories'!I6)</f>
        <v>0</v>
      </c>
      <c r="K6" s="402">
        <f>+SUMIFS(Tabela16[Value],Rub.M,'6.Other Exp. Categories'!I6)</f>
        <v>0</v>
      </c>
      <c r="L6" s="403"/>
      <c r="P6" s="169" t="s">
        <v>900</v>
      </c>
      <c r="Q6" s="168">
        <f>IF('[3]1.Project identification'!D2="","Falta Preencher `Tipo de Projeto`na página DESCRIÇÃO",IF('[3]1.Project identification'!D2="Pex",50000,250000))</f>
        <v>250000</v>
      </c>
      <c r="R6" s="170"/>
      <c r="T6" s="483" t="s">
        <v>21</v>
      </c>
      <c r="U6" s="477" t="str">
        <f>+'3.Tasks'!BK7</f>
        <v>N/A</v>
      </c>
      <c r="V6" s="478">
        <f ca="1">(SUMIFS(V.M,Tabela16[Task Nº],$U6,Tabela16[Institution**],V$2)+'5.Equipments'!AM23+'4.Team'!CL63)*Info!F$11</f>
        <v>0</v>
      </c>
      <c r="W6" s="478">
        <f>SUMIFS(V.M,Tabela16[Task Nº],$U6,Tabela16[Institution**],W$2)*Info!C10</f>
        <v>0</v>
      </c>
      <c r="X6" s="478">
        <f>SUMIFS(V.M,Tabela16[Task Nº],$U6,Tabela16[Institution**],X$2)*Info!C$10</f>
        <v>0</v>
      </c>
      <c r="Y6" s="478">
        <f>SUMIFS(V.M,Tabela16[Task Nº],$U6,Tabela16[Institution**],Y$2)*Info!C$10</f>
        <v>0</v>
      </c>
      <c r="Z6" s="478">
        <f>SUMIFS(V.M,Tabela16[Task Nº],$U6,Tabela16[Institution**],Z$2)*Info!C$10</f>
        <v>0</v>
      </c>
      <c r="AA6" s="478">
        <f>SUMIFS(V.M,Tabela16[Task Nº],$U6,Tabela16[Institution**],AA$2)*Info!C$10</f>
        <v>0</v>
      </c>
      <c r="AB6" s="478">
        <f>SUMIFS(V.M,Tabela16[Task Nº],$U6,Tabela16[Institution**],AB$2)*Info!C$10</f>
        <v>0</v>
      </c>
      <c r="AC6" s="478">
        <f>SUMIFS(V.M,Tabela16[Task Nº],$U6,Tabela16[Institution**],AC$2)*Info!C$10</f>
        <v>0</v>
      </c>
      <c r="AD6" s="478">
        <f>SUMIFS(V.M,Tabela16[Task Nº],$U6,Tabela16[Institution**],AD$2)*Info!C$10</f>
        <v>0</v>
      </c>
      <c r="AE6" s="478">
        <f>SUMIFS(V.M,Tabela16[Task Nº],$U6,Tabela16[Institution**],AE$2)*Info!C$10</f>
        <v>0</v>
      </c>
      <c r="AF6" s="478">
        <f>SUMIFS(V.M,Tabela16[Task Nº],$U6,Tabela16[Institution**],AF$2)*Info!C$10</f>
        <v>0</v>
      </c>
      <c r="AG6" s="478">
        <f t="shared" ca="1" si="0"/>
        <v>0</v>
      </c>
      <c r="AH6" s="110"/>
      <c r="AI6" s="110"/>
      <c r="AJ6" s="110"/>
      <c r="AK6" s="110"/>
      <c r="AL6" s="110"/>
      <c r="AM6" s="110"/>
      <c r="AN6" s="110"/>
      <c r="AO6" s="110"/>
      <c r="AP6" s="110"/>
      <c r="AQ6" s="110"/>
      <c r="AR6" s="110"/>
      <c r="AS6" s="110"/>
      <c r="AT6" s="110"/>
      <c r="AU6" s="110"/>
      <c r="AV6" s="110"/>
      <c r="AW6" s="110"/>
      <c r="AX6" s="110"/>
      <c r="AY6" s="110"/>
    </row>
    <row r="7" spans="1:51" ht="17.25" customHeight="1" x14ac:dyDescent="0.25">
      <c r="A7" s="396">
        <f t="shared" si="1"/>
        <v>5</v>
      </c>
      <c r="B7" s="397"/>
      <c r="C7" s="398"/>
      <c r="D7" s="503"/>
      <c r="E7" s="397"/>
      <c r="F7" s="397"/>
      <c r="G7" s="400" t="str">
        <f>IF(Tabela16[[#This Row],[Value]]="","",IF(Tabela16[[#This Row],[Institution**]]="","Alert: Fill in Institution",IF('[3]6.Other Exp. Categories'!$B7="M","Note: impute in DPD charging costs for presenting papers at conferences",IF('[3]6.Other Exp. Categories'!$B7="SC","Note: Impute in AQ? SC needs validation from FCiência.ID",IF('[3]6.Other Exp. Categories'!$B7="AE","Note: Limited to a maximum of 10% of the total eligible project expenses",IF(Tabela16[[#This Row],[Expense Category*]]="RH",P23,""))))))</f>
        <v/>
      </c>
      <c r="I7" s="404" t="s">
        <v>43</v>
      </c>
      <c r="J7" s="402">
        <f>+SUMIFS(Tabela16[Value],Tabela16[Institution**],'6.Other Exp. Categories'!J$2,Rub.M,'6.Other Exp. Categories'!I7)</f>
        <v>0</v>
      </c>
      <c r="K7" s="402">
        <f>+SUMIFS(Tabela16[Value],Rub.M,'6.Other Exp. Categories'!I7)</f>
        <v>0</v>
      </c>
      <c r="L7" s="403"/>
      <c r="P7" s="169" t="s">
        <v>901</v>
      </c>
      <c r="Q7" s="168">
        <f>Q6*0.1</f>
        <v>25000</v>
      </c>
      <c r="R7" s="169" t="str">
        <f>P7&amp;Q7&amp;"€"</f>
        <v>Valor Máximo de AE: 25000€</v>
      </c>
      <c r="T7" s="483" t="s">
        <v>22</v>
      </c>
      <c r="U7" s="477" t="str">
        <f>+'3.Tasks'!BK8</f>
        <v>N/A</v>
      </c>
      <c r="V7" s="478">
        <f ca="1">(SUMIFS(V.M,Tabela16[Task Nº],$U7,Tabela16[Institution**],V$2)+'5.Equipments'!AN23+'4.Team'!CM63)*Info!F$11</f>
        <v>0</v>
      </c>
      <c r="W7" s="478">
        <f>SUMIFS(V.M,Tabela16[Task Nº],$U7,Tabela16[Institution**],W$2)*Info!C10</f>
        <v>0</v>
      </c>
      <c r="X7" s="478">
        <f>SUMIFS(V.M,Tabela16[Task Nº],$U7,Tabela16[Institution**],X$2)*Info!C$10</f>
        <v>0</v>
      </c>
      <c r="Y7" s="478">
        <f>SUMIFS(V.M,Tabela16[Task Nº],$U7,Tabela16[Institution**],Y$2)*Info!C$10</f>
        <v>0</v>
      </c>
      <c r="Z7" s="478">
        <f>SUMIFS(V.M,Tabela16[Task Nº],$U7,Tabela16[Institution**],Z$2)*Info!C$10</f>
        <v>0</v>
      </c>
      <c r="AA7" s="478">
        <f>SUMIFS(V.M,Tabela16[Task Nº],$U7,Tabela16[Institution**],AA$2)*Info!C$10</f>
        <v>0</v>
      </c>
      <c r="AB7" s="478">
        <f>SUMIFS(V.M,Tabela16[Task Nº],$U7,Tabela16[Institution**],AB$2)*Info!C$10</f>
        <v>0</v>
      </c>
      <c r="AC7" s="478">
        <f>SUMIFS(V.M,Tabela16[Task Nº],$U7,Tabela16[Institution**],AC$2)*Info!C$10</f>
        <v>0</v>
      </c>
      <c r="AD7" s="478">
        <f>SUMIFS(V.M,Tabela16[Task Nº],$U7,Tabela16[Institution**],AD$2)*Info!C$10</f>
        <v>0</v>
      </c>
      <c r="AE7" s="478">
        <f>SUMIFS(V.M,Tabela16[Task Nº],$U7,Tabela16[Institution**],AE$2)*Info!C$10</f>
        <v>0</v>
      </c>
      <c r="AF7" s="478">
        <f>SUMIFS(V.M,Tabela16[Task Nº],$U7,Tabela16[Institution**],AF$2)*Info!C$10</f>
        <v>0</v>
      </c>
      <c r="AG7" s="478">
        <f t="shared" ca="1" si="0"/>
        <v>0</v>
      </c>
      <c r="AH7" s="110"/>
      <c r="AI7" s="110"/>
      <c r="AJ7" s="110"/>
      <c r="AK7" s="110"/>
      <c r="AL7" s="110"/>
      <c r="AM7" s="110"/>
      <c r="AN7" s="110"/>
      <c r="AO7" s="110"/>
      <c r="AP7" s="110"/>
      <c r="AQ7" s="110"/>
      <c r="AR7" s="110"/>
      <c r="AS7" s="110"/>
      <c r="AT7" s="110"/>
      <c r="AU7" s="110"/>
      <c r="AV7" s="110"/>
      <c r="AW7" s="110"/>
      <c r="AX7" s="110"/>
      <c r="AY7" s="110"/>
    </row>
    <row r="8" spans="1:51" ht="17.25" customHeight="1" x14ac:dyDescent="0.25">
      <c r="A8" s="396">
        <f t="shared" si="1"/>
        <v>6</v>
      </c>
      <c r="B8" s="397"/>
      <c r="C8" s="398"/>
      <c r="D8" s="503"/>
      <c r="E8" s="397"/>
      <c r="F8" s="397"/>
      <c r="G8" s="400" t="str">
        <f>IF(Tabela16[[#This Row],[Value]]="","",IF(Tabela16[[#This Row],[Institution**]]="","Alert: Fill in Institution",IF('[3]6.Other Exp. Categories'!$B8="M","Note: impute in DPD charging costs for presenting papers at conferences",IF('[3]6.Other Exp. Categories'!$B8="SC","Note: Impute in AQ? SC needs validation from FCiência.ID",IF('[3]6.Other Exp. Categories'!$B8="AE","Note: Limited to a maximum of 10% of the total eligible project expenses",IF(Tabela16[[#This Row],[Expense Category*]]="RH",P24,""))))))</f>
        <v/>
      </c>
      <c r="I8" s="404" t="s">
        <v>42</v>
      </c>
      <c r="J8" s="402">
        <f>+SUMIFS(Tabela16[Value],Tabela16[Institution**],'6.Other Exp. Categories'!J$2,Rub.M,'6.Other Exp. Categories'!I8)</f>
        <v>0</v>
      </c>
      <c r="K8" s="402">
        <f>+SUMIFS(Tabela16[Value],Rub.M,'6.Other Exp. Categories'!I8)</f>
        <v>0</v>
      </c>
      <c r="L8" s="403" t="str">
        <f>IF(K8=0,"Maximum advised = 10% of Total Budget",IF(K8&gt;K12*10%,P8,"CORRECT!"))</f>
        <v>Maximum advised = 10% of Total Budget</v>
      </c>
      <c r="P8" s="169" t="s">
        <v>902</v>
      </c>
      <c r="Q8" s="169" t="s">
        <v>903</v>
      </c>
      <c r="R8" s="169" t="e">
        <f>+#REF!*10%</f>
        <v>#REF!</v>
      </c>
      <c r="T8" s="483" t="s">
        <v>23</v>
      </c>
      <c r="U8" s="477" t="str">
        <f>+'3.Tasks'!BK9</f>
        <v>N/A</v>
      </c>
      <c r="V8" s="478">
        <f ca="1">(SUMIFS(V.M,Tabela16[Task Nº],$U8,Tabela16[Institution**],V$2)+'5.Equipments'!AO23+'4.Team'!CN63)*Info!F$11</f>
        <v>0</v>
      </c>
      <c r="W8" s="478">
        <f>SUMIFS(V.M,Tabela16[Task Nº],$U8,Tabela16[Institution**],W$2)*Info!C10</f>
        <v>0</v>
      </c>
      <c r="X8" s="478">
        <f>SUMIFS(V.M,Tabela16[Task Nº],$U8,Tabela16[Institution**],X$2)*Info!C$10</f>
        <v>0</v>
      </c>
      <c r="Y8" s="478">
        <f>SUMIFS(V.M,Tabela16[Task Nº],$U8,Tabela16[Institution**],Y$2)*Info!C$10</f>
        <v>0</v>
      </c>
      <c r="Z8" s="478">
        <f>SUMIFS(V.M,Tabela16[Task Nº],$U8,Tabela16[Institution**],Z$2)*Info!C$10</f>
        <v>0</v>
      </c>
      <c r="AA8" s="478">
        <f>SUMIFS(V.M,Tabela16[Task Nº],$U8,Tabela16[Institution**],AA$2)*Info!C$10</f>
        <v>0</v>
      </c>
      <c r="AB8" s="478">
        <f>SUMIFS(V.M,Tabela16[Task Nº],$U8,Tabela16[Institution**],AB$2)*Info!C$10</f>
        <v>0</v>
      </c>
      <c r="AC8" s="478">
        <f>SUMIFS(V.M,Tabela16[Task Nº],$U8,Tabela16[Institution**],AC$2)*Info!C$10</f>
        <v>0</v>
      </c>
      <c r="AD8" s="478">
        <f>SUMIFS(V.M,Tabela16[Task Nº],$U8,Tabela16[Institution**],AD$2)*Info!C$10</f>
        <v>0</v>
      </c>
      <c r="AE8" s="478">
        <f>SUMIFS(V.M,Tabela16[Task Nº],$U8,Tabela16[Institution**],AE$2)*Info!C$10</f>
        <v>0</v>
      </c>
      <c r="AF8" s="478">
        <f>SUMIFS(V.M,Tabela16[Task Nº],$U8,Tabela16[Institution**],AF$2)*Info!C$10</f>
        <v>0</v>
      </c>
      <c r="AG8" s="478">
        <f t="shared" ca="1" si="0"/>
        <v>0</v>
      </c>
      <c r="AH8" s="110"/>
      <c r="AI8" s="110"/>
      <c r="AJ8" s="110"/>
      <c r="AK8" s="110"/>
      <c r="AL8" s="110"/>
      <c r="AM8" s="110"/>
      <c r="AN8" s="110"/>
      <c r="AO8" s="110"/>
      <c r="AP8" s="110"/>
      <c r="AQ8" s="110"/>
      <c r="AR8" s="110"/>
      <c r="AS8" s="110"/>
      <c r="AT8" s="110"/>
      <c r="AU8" s="110"/>
      <c r="AV8" s="110"/>
      <c r="AW8" s="110"/>
      <c r="AX8" s="110"/>
      <c r="AY8" s="110"/>
    </row>
    <row r="9" spans="1:51" ht="17.25" customHeight="1" x14ac:dyDescent="0.25">
      <c r="A9" s="396">
        <f t="shared" si="1"/>
        <v>7</v>
      </c>
      <c r="B9" s="397"/>
      <c r="C9" s="398"/>
      <c r="D9" s="503"/>
      <c r="E9" s="397"/>
      <c r="F9" s="397"/>
      <c r="G9" s="400" t="str">
        <f>IF(Tabela16[[#This Row],[Value]]="","",IF(Tabela16[[#This Row],[Institution**]]="","Alert: Fill in Institution",IF('[3]6.Other Exp. Categories'!$B9="M","Note: impute in DPD charging costs for presenting papers at conferences",IF('[3]6.Other Exp. Categories'!$B9="SC","Note: Impute in AQ? SC needs validation from FCiência.ID",IF('[3]6.Other Exp. Categories'!$B9="AE","Note: Limited to a maximum of 10% of the total eligible project expenses",IF(Tabela16[[#This Row],[Expense Category*]]="RH",P25,""))))))</f>
        <v/>
      </c>
      <c r="I9" s="404" t="s">
        <v>41</v>
      </c>
      <c r="J9" s="402">
        <f>+SUMIFS(Tabela16[Value],Tabela16[Institution**],'6.Other Exp. Categories'!J$2,Rub.M,'6.Other Exp. Categories'!I9)+'5.Equipments'!AG23</f>
        <v>0</v>
      </c>
      <c r="K9" s="402">
        <f>+SUMIFS(Tabela16[Value],Rub.M,'6.Other Exp. Categories'!I9)+'5.Equipments'!AG23</f>
        <v>0</v>
      </c>
      <c r="L9" s="403"/>
      <c r="Q9" s="169" t="s">
        <v>904</v>
      </c>
      <c r="R9" s="169" t="e">
        <f>+#REF!*10%</f>
        <v>#REF!</v>
      </c>
      <c r="T9" s="483" t="s">
        <v>24</v>
      </c>
      <c r="U9" s="477" t="str">
        <f>+'3.Tasks'!BK10</f>
        <v>N/A</v>
      </c>
      <c r="V9" s="478">
        <f ca="1">(SUMIFS(V.M,Tabela16[Task Nº],$U9,Tabela16[Institution**],V$2)+'5.Equipments'!AP23+'4.Team'!CO63)*Info!F$11</f>
        <v>0</v>
      </c>
      <c r="W9" s="478">
        <f>SUMIFS(V.M,Tabela16[Task Nº],$U9,Tabela16[Institution**],W$2)*Info!C10</f>
        <v>0</v>
      </c>
      <c r="X9" s="478">
        <f>SUMIFS(V.M,Tabela16[Task Nº],$U9,Tabela16[Institution**],X$2)*Info!C$10</f>
        <v>0</v>
      </c>
      <c r="Y9" s="478">
        <f>SUMIFS(V.M,Tabela16[Task Nº],$U9,Tabela16[Institution**],Y$2)*Info!C$10</f>
        <v>0</v>
      </c>
      <c r="Z9" s="478">
        <f>SUMIFS(V.M,Tabela16[Task Nº],$U9,Tabela16[Institution**],Z$2)*Info!C$10</f>
        <v>0</v>
      </c>
      <c r="AA9" s="478">
        <f>SUMIFS(V.M,Tabela16[Task Nº],$U9,Tabela16[Institution**],AA$2)*Info!C$10</f>
        <v>0</v>
      </c>
      <c r="AB9" s="478">
        <f>SUMIFS(V.M,Tabela16[Task Nº],$U9,Tabela16[Institution**],AB$2)*Info!C$10</f>
        <v>0</v>
      </c>
      <c r="AC9" s="478">
        <f>SUMIFS(V.M,Tabela16[Task Nº],$U9,Tabela16[Institution**],AC$2)*Info!C$10</f>
        <v>0</v>
      </c>
      <c r="AD9" s="478">
        <f>SUMIFS(V.M,Tabela16[Task Nº],$U9,Tabela16[Institution**],AD$2)*Info!C$10</f>
        <v>0</v>
      </c>
      <c r="AE9" s="478">
        <f>SUMIFS(V.M,Tabela16[Task Nº],$U9,Tabela16[Institution**],AE$2)*Info!C$10</f>
        <v>0</v>
      </c>
      <c r="AF9" s="478">
        <f>SUMIFS(V.M,Tabela16[Task Nº],$U9,Tabela16[Institution**],AF$2)*Info!C$10</f>
        <v>0</v>
      </c>
      <c r="AG9" s="478">
        <f t="shared" ca="1" si="0"/>
        <v>0</v>
      </c>
      <c r="AH9" s="110"/>
      <c r="AI9" s="110"/>
      <c r="AJ9" s="110"/>
      <c r="AK9" s="110"/>
      <c r="AL9" s="110"/>
      <c r="AM9" s="110"/>
      <c r="AN9" s="110"/>
      <c r="AO9" s="110"/>
      <c r="AP9" s="110"/>
      <c r="AQ9" s="110"/>
      <c r="AR9" s="110"/>
      <c r="AS9" s="110"/>
      <c r="AT9" s="110"/>
      <c r="AU9" s="110"/>
      <c r="AV9" s="110"/>
      <c r="AW9" s="110"/>
      <c r="AX9" s="110"/>
      <c r="AY9" s="110"/>
    </row>
    <row r="10" spans="1:51" ht="17.25" customHeight="1" x14ac:dyDescent="0.25">
      <c r="A10" s="396">
        <f t="shared" si="1"/>
        <v>8</v>
      </c>
      <c r="B10" s="397"/>
      <c r="C10" s="398"/>
      <c r="D10" s="503"/>
      <c r="E10" s="397"/>
      <c r="F10" s="397"/>
      <c r="G10" s="400" t="str">
        <f>IF(Tabela16[[#This Row],[Value]]="","",IF(Tabela16[[#This Row],[Institution**]]="","Alert: Fill in Institution",IF('[3]6.Other Exp. Categories'!$B10="M","Note: impute in DPD charging costs for presenting papers at conferences",IF('[3]6.Other Exp. Categories'!$B10="SC","Note: Impute in AQ? SC needs validation from FCiência.ID",IF('[3]6.Other Exp. Categories'!$B10="AE","Note: Limited to a maximum of 10% of the total eligible project expenses",IF(Tabela16[[#This Row],[Expense Category*]]="RH",P26,""))))))</f>
        <v/>
      </c>
      <c r="I10" s="404" t="s">
        <v>47</v>
      </c>
      <c r="J10" s="402">
        <f>+SUMIFS(Tabela16[Value],Tabela16[Institution**],'6.Other Exp. Categories'!J$2,Rub.M,'6.Other Exp. Categories'!I10)</f>
        <v>0</v>
      </c>
      <c r="K10" s="402">
        <f>+SUMIFS(Tabela16[Value],Rub.M,'6.Other Exp. Categories'!I10)</f>
        <v>0</v>
      </c>
      <c r="L10" s="403"/>
      <c r="T10" s="483" t="s">
        <v>25</v>
      </c>
      <c r="U10" s="477" t="str">
        <f>+'3.Tasks'!BK11</f>
        <v>N/A</v>
      </c>
      <c r="V10" s="478">
        <f ca="1">(SUMIFS(V.M,Tabela16[Task Nº],$U10,Tabela16[Institution**],V$2)+'5.Equipments'!AQ23+'4.Team'!CP63)*Info!F$11</f>
        <v>0</v>
      </c>
      <c r="W10" s="478">
        <f>SUMIFS(V.M,Tabela16[Task Nº],$U10,Tabela16[Institution**],W$2)*Info!C10</f>
        <v>0</v>
      </c>
      <c r="X10" s="478">
        <f>SUMIFS(V.M,Tabela16[Task Nº],$U10,Tabela16[Institution**],X$2)*Info!C$10</f>
        <v>0</v>
      </c>
      <c r="Y10" s="478">
        <f>SUMIFS(V.M,Tabela16[Task Nº],$U10,Tabela16[Institution**],Y$2)*Info!C$10</f>
        <v>0</v>
      </c>
      <c r="Z10" s="478">
        <f>SUMIFS(V.M,Tabela16[Task Nº],$U10,Tabela16[Institution**],Z$2)*Info!C$10</f>
        <v>0</v>
      </c>
      <c r="AA10" s="478">
        <f>SUMIFS(V.M,Tabela16[Task Nº],$U10,Tabela16[Institution**],AA$2)*Info!C$10</f>
        <v>0</v>
      </c>
      <c r="AB10" s="478">
        <f>SUMIFS(V.M,Tabela16[Task Nº],$U10,Tabela16[Institution**],AB$2)*Info!C$10</f>
        <v>0</v>
      </c>
      <c r="AC10" s="478">
        <f>SUMIFS(V.M,Tabela16[Task Nº],$U10,Tabela16[Institution**],AC$2)*Info!C$10</f>
        <v>0</v>
      </c>
      <c r="AD10" s="478">
        <f>SUMIFS(V.M,Tabela16[Task Nº],$U10,Tabela16[Institution**],AD$2)*Info!C$10</f>
        <v>0</v>
      </c>
      <c r="AE10" s="478">
        <f>SUMIFS(V.M,Tabela16[Task Nº],$U10,Tabela16[Institution**],AE$2)*Info!C$10</f>
        <v>0</v>
      </c>
      <c r="AF10" s="478">
        <f>SUMIFS(V.M,Tabela16[Task Nº],$U10,Tabela16[Institution**],AF$2)*Info!C$10</f>
        <v>0</v>
      </c>
      <c r="AG10" s="478">
        <f t="shared" ca="1" si="0"/>
        <v>0</v>
      </c>
      <c r="AH10" s="110"/>
      <c r="AI10" s="110"/>
      <c r="AJ10" s="110"/>
      <c r="AK10" s="110"/>
      <c r="AL10" s="110"/>
      <c r="AM10" s="110"/>
      <c r="AN10" s="110"/>
      <c r="AO10" s="110"/>
      <c r="AP10" s="110"/>
      <c r="AQ10" s="110"/>
      <c r="AR10" s="110"/>
      <c r="AS10" s="110"/>
      <c r="AT10" s="110"/>
      <c r="AU10" s="110"/>
      <c r="AV10" s="110"/>
      <c r="AW10" s="110"/>
      <c r="AX10" s="110"/>
      <c r="AY10" s="110"/>
    </row>
    <row r="11" spans="1:51" ht="17.25" customHeight="1" thickBot="1" x14ac:dyDescent="0.3">
      <c r="A11" s="396">
        <f t="shared" si="1"/>
        <v>9</v>
      </c>
      <c r="B11" s="397"/>
      <c r="C11" s="398"/>
      <c r="D11" s="503"/>
      <c r="E11" s="397"/>
      <c r="F11" s="397"/>
      <c r="G11" s="400" t="str">
        <f>IF(Tabela16[[#This Row],[Value]]="","",IF(Tabela16[[#This Row],[Institution**]]="","Alert: Fill in Institution",IF('[3]6.Other Exp. Categories'!$B11="M","Note: impute in DPD charging costs for presenting papers at conferences",IF('[3]6.Other Exp. Categories'!$B11="SC","Note: Impute in AQ? SC needs validation from FCiência.ID",IF('[3]6.Other Exp. Categories'!$B11="AE","Note: Limited to a maximum of 10% of the total eligible project expenses",IF(Tabela16[[#This Row],[Expense Category*]]="RH",P27,""))))))</f>
        <v/>
      </c>
      <c r="I11" s="405" t="s">
        <v>905</v>
      </c>
      <c r="J11" s="402" t="e">
        <f ca="1">SUM(J3:J9)*0.25</f>
        <v>#N/A</v>
      </c>
      <c r="K11" s="402" t="e">
        <f ca="1">SUM(K3:K9)*0.25</f>
        <v>#N/A</v>
      </c>
      <c r="L11" s="406"/>
      <c r="R11" s="169" t="s">
        <v>906</v>
      </c>
      <c r="T11" s="483" t="s">
        <v>26</v>
      </c>
      <c r="U11" s="477" t="str">
        <f>+'3.Tasks'!BK12</f>
        <v>N/A</v>
      </c>
      <c r="V11" s="478">
        <f ca="1">(SUMIFS(V.M,Tabela16[Task Nº],$U11,Tabela16[Institution**],V$2)+'5.Equipments'!AR23+'4.Team'!CQ63)*Info!F$11</f>
        <v>0</v>
      </c>
      <c r="W11" s="478">
        <f>SUMIFS(V.M,Tabela16[Task Nº],$U11,Tabela16[Institution**],W$2)*Info!C10</f>
        <v>0</v>
      </c>
      <c r="X11" s="478">
        <f>SUMIFS(V.M,Tabela16[Task Nº],$U11,Tabela16[Institution**],X$2)*Info!C$10</f>
        <v>0</v>
      </c>
      <c r="Y11" s="478">
        <f>SUMIFS(V.M,Tabela16[Task Nº],$U11,Tabela16[Institution**],Y$2)*Info!C$10</f>
        <v>0</v>
      </c>
      <c r="Z11" s="478">
        <f>SUMIFS(V.M,Tabela16[Task Nº],$U11,Tabela16[Institution**],Z$2)*Info!C$10</f>
        <v>0</v>
      </c>
      <c r="AA11" s="478">
        <f>SUMIFS(V.M,Tabela16[Task Nº],$U11,Tabela16[Institution**],AA$2)*Info!C$10</f>
        <v>0</v>
      </c>
      <c r="AB11" s="478">
        <f>SUMIFS(V.M,Tabela16[Task Nº],$U11,Tabela16[Institution**],AB$2)*Info!C$10</f>
        <v>0</v>
      </c>
      <c r="AC11" s="478">
        <f>SUMIFS(V.M,Tabela16[Task Nº],$U11,Tabela16[Institution**],AC$2)*Info!C$10</f>
        <v>0</v>
      </c>
      <c r="AD11" s="478">
        <f>SUMIFS(V.M,Tabela16[Task Nº],$U11,Tabela16[Institution**],AD$2)*Info!C$10</f>
        <v>0</v>
      </c>
      <c r="AE11" s="478">
        <f>SUMIFS(V.M,Tabela16[Task Nº],$U11,Tabela16[Institution**],AE$2)*Info!C$10</f>
        <v>0</v>
      </c>
      <c r="AF11" s="478">
        <f>SUMIFS(V.M,Tabela16[Task Nº],$U11,Tabela16[Institution**],AF$2)*Info!C$10</f>
        <v>0</v>
      </c>
      <c r="AG11" s="478">
        <f t="shared" ca="1" si="0"/>
        <v>0</v>
      </c>
      <c r="AH11" s="110"/>
      <c r="AI11" s="110"/>
      <c r="AJ11" s="110"/>
      <c r="AK11" s="110"/>
      <c r="AL11" s="110"/>
      <c r="AM11" s="110"/>
      <c r="AN11" s="110"/>
      <c r="AO11" s="110"/>
      <c r="AP11" s="110"/>
      <c r="AQ11" s="110"/>
      <c r="AR11" s="110"/>
      <c r="AS11" s="110"/>
      <c r="AT11" s="110"/>
      <c r="AU11" s="110"/>
      <c r="AV11" s="110"/>
      <c r="AW11" s="110"/>
      <c r="AX11" s="110"/>
      <c r="AY11" s="110"/>
    </row>
    <row r="12" spans="1:51" ht="17.25" customHeight="1" thickTop="1" thickBot="1" x14ac:dyDescent="0.3">
      <c r="A12" s="396">
        <f t="shared" si="1"/>
        <v>10</v>
      </c>
      <c r="B12" s="397"/>
      <c r="C12" s="398"/>
      <c r="D12" s="503"/>
      <c r="E12" s="397"/>
      <c r="F12" s="397"/>
      <c r="G12" s="400" t="str">
        <f>IF(Tabela16[[#This Row],[Value]]="","",IF(Tabela16[[#This Row],[Institution**]]="","Alert: Fill in Institution",IF('[3]6.Other Exp. Categories'!$B12="M","Note: impute in DPD charging costs for presenting papers at conferences",IF('[3]6.Other Exp. Categories'!$B12="SC","Note: Impute in AQ? SC needs validation from FCiência.ID",IF('[3]6.Other Exp. Categories'!$B12="AE","Note: Limited to a maximum of 10% of the total eligible project expenses",IF(Tabela16[[#This Row],[Expense Category*]]="RH",P28,""))))))</f>
        <v/>
      </c>
      <c r="I12" s="407" t="s">
        <v>45</v>
      </c>
      <c r="J12" s="408" t="e">
        <f ca="1">SUM(J3:J11)</f>
        <v>#N/A</v>
      </c>
      <c r="K12" s="409" t="e">
        <f ca="1">SUM(K3:K11)</f>
        <v>#N/A</v>
      </c>
      <c r="L12" s="410"/>
      <c r="P12" s="169" t="e">
        <f>IF(#REF!=0,"Máximo = 10% Orçamento",IF(#REF!&gt;#REF!*10%,P8,"COPRRECTO!"))</f>
        <v>#REF!</v>
      </c>
      <c r="T12" s="483" t="s">
        <v>27</v>
      </c>
      <c r="U12" s="477" t="str">
        <f>+'3.Tasks'!BK13</f>
        <v>N/A</v>
      </c>
      <c r="V12" s="478">
        <f ca="1">(SUMIFS(V.M,Tabela16[Task Nº],$U12,Tabela16[Institution**],V$2)+'5.Equipments'!AS23+'4.Team'!CR63)*Info!F$11</f>
        <v>0</v>
      </c>
      <c r="W12" s="478">
        <f>SUMIFS(V.M,Tabela16[Task Nº],$U12,Tabela16[Institution**],W$2)*Info!C10</f>
        <v>0</v>
      </c>
      <c r="X12" s="478">
        <f>SUMIFS(V.M,Tabela16[Task Nº],$U12,Tabela16[Institution**],X$2)*Info!C$10</f>
        <v>0</v>
      </c>
      <c r="Y12" s="478">
        <f>SUMIFS(V.M,Tabela16[Task Nº],$U12,Tabela16[Institution**],Y$2)*Info!C$10</f>
        <v>0</v>
      </c>
      <c r="Z12" s="478">
        <f>SUMIFS(V.M,Tabela16[Task Nº],$U12,Tabela16[Institution**],Z$2)*Info!C$10</f>
        <v>0</v>
      </c>
      <c r="AA12" s="478">
        <f>SUMIFS(V.M,Tabela16[Task Nº],$U12,Tabela16[Institution**],AA$2)*Info!C$10</f>
        <v>0</v>
      </c>
      <c r="AB12" s="478">
        <f>SUMIFS(V.M,Tabela16[Task Nº],$U12,Tabela16[Institution**],AB$2)*Info!C$10</f>
        <v>0</v>
      </c>
      <c r="AC12" s="478">
        <f>SUMIFS(V.M,Tabela16[Task Nº],$U12,Tabela16[Institution**],AC$2)*Info!C$10</f>
        <v>0</v>
      </c>
      <c r="AD12" s="478">
        <f>SUMIFS(V.M,Tabela16[Task Nº],$U12,Tabela16[Institution**],AD$2)*Info!C$10</f>
        <v>0</v>
      </c>
      <c r="AE12" s="478">
        <f>SUMIFS(V.M,Tabela16[Task Nº],$U12,Tabela16[Institution**],AE$2)*Info!C$10</f>
        <v>0</v>
      </c>
      <c r="AF12" s="478">
        <f>SUMIFS(V.M,Tabela16[Task Nº],$U12,Tabela16[Institution**],AF$2)*Info!C$10</f>
        <v>0</v>
      </c>
      <c r="AG12" s="478">
        <f t="shared" ca="1" si="0"/>
        <v>0</v>
      </c>
      <c r="AH12" s="110"/>
      <c r="AI12" s="110"/>
      <c r="AJ12" s="110"/>
      <c r="AK12" s="110"/>
      <c r="AL12" s="110"/>
      <c r="AM12" s="110"/>
      <c r="AN12" s="110"/>
      <c r="AO12" s="110"/>
      <c r="AP12" s="110"/>
      <c r="AQ12" s="110"/>
      <c r="AR12" s="110"/>
      <c r="AS12" s="110"/>
      <c r="AT12" s="110"/>
      <c r="AU12" s="110"/>
      <c r="AV12" s="110"/>
      <c r="AW12" s="110"/>
      <c r="AX12" s="110"/>
      <c r="AY12" s="110"/>
    </row>
    <row r="13" spans="1:51" ht="17.25" customHeight="1" thickTop="1" thickBot="1" x14ac:dyDescent="0.3">
      <c r="A13" s="396">
        <f t="shared" si="1"/>
        <v>11</v>
      </c>
      <c r="B13" s="397"/>
      <c r="C13" s="398"/>
      <c r="D13" s="503"/>
      <c r="E13" s="397"/>
      <c r="F13" s="397"/>
      <c r="G13" s="400" t="str">
        <f>IF(Tabela16[[#This Row],[Value]]="","",IF(Tabela16[[#This Row],[Institution**]]="","Alert: Fill in Institution",IF('[3]6.Other Exp. Categories'!$B13="M","Note: impute in DPD charging costs for presenting papers at conferences",IF('[3]6.Other Exp. Categories'!$B13="SC","Note: Impute in AQ? SC needs validation from FCiência.ID",IF('[3]6.Other Exp. Categories'!$B13="AE","Note: Limited to a maximum of 10% of the total eligible project expenses",IF(Tabela16[[#This Row],[Expense Category*]]="RH",P29,""))))))</f>
        <v/>
      </c>
      <c r="I13" s="748" t="s">
        <v>907</v>
      </c>
      <c r="J13" s="749"/>
      <c r="K13" s="749"/>
      <c r="L13" s="411" t="e">
        <f ca="1">'1.G.Data'!K7/(1+Info!B8)-K10-K9-K8-K7-K6-K5-K4-K3</f>
        <v>#VALUE!</v>
      </c>
      <c r="P13" s="169" t="e">
        <f>IF(#REF!&gt;R9,R11,"COPRRECTO!")</f>
        <v>#REF!</v>
      </c>
      <c r="T13" s="483" t="s">
        <v>28</v>
      </c>
      <c r="U13" s="477" t="str">
        <f>+'3.Tasks'!BK14</f>
        <v>N/A</v>
      </c>
      <c r="V13" s="478">
        <f ca="1">(SUMIFS(V.M,Tabela16[Task Nº],$U13,Tabela16[Institution**],V$2)+'5.Equipments'!AT23+'4.Team'!CS63)*Info!F$11</f>
        <v>0</v>
      </c>
      <c r="W13" s="478">
        <f>SUMIFS(V.M,Tabela16[Task Nº],$U13,Tabela16[Institution**],W$2)*Info!C10</f>
        <v>0</v>
      </c>
      <c r="X13" s="478">
        <f>SUMIFS(V.M,Tabela16[Task Nº],$U13,Tabela16[Institution**],X$2)*Info!C$10</f>
        <v>0</v>
      </c>
      <c r="Y13" s="478">
        <f>SUMIFS(V.M,Tabela16[Task Nº],$U13,Tabela16[Institution**],Y$2)*Info!C$10</f>
        <v>0</v>
      </c>
      <c r="Z13" s="478">
        <f>SUMIFS(V.M,Tabela16[Task Nº],$U13,Tabela16[Institution**],Z$2)*Info!C$10</f>
        <v>0</v>
      </c>
      <c r="AA13" s="478">
        <f>SUMIFS(V.M,Tabela16[Task Nº],$U13,Tabela16[Institution**],AA$2)*Info!C$10</f>
        <v>0</v>
      </c>
      <c r="AB13" s="478">
        <f>SUMIFS(V.M,Tabela16[Task Nº],$U13,Tabela16[Institution**],AB$2)*Info!C$10</f>
        <v>0</v>
      </c>
      <c r="AC13" s="478">
        <f>SUMIFS(V.M,Tabela16[Task Nº],$U13,Tabela16[Institution**],AC$2)*Info!C$10</f>
        <v>0</v>
      </c>
      <c r="AD13" s="478">
        <f>SUMIFS(V.M,Tabela16[Task Nº],$U13,Tabela16[Institution**],AD$2)*Info!C$10</f>
        <v>0</v>
      </c>
      <c r="AE13" s="478">
        <f>SUMIFS(V.M,Tabela16[Task Nº],$U13,Tabela16[Institution**],AE$2)*Info!C$10</f>
        <v>0</v>
      </c>
      <c r="AF13" s="478">
        <f>SUMIFS(V.M,Tabela16[Task Nº],$U13,Tabela16[Institution**],AF$2)*Info!C$10</f>
        <v>0</v>
      </c>
      <c r="AG13" s="478">
        <f t="shared" ca="1" si="0"/>
        <v>0</v>
      </c>
      <c r="AH13" s="110"/>
      <c r="AI13" s="110"/>
      <c r="AJ13" s="110"/>
      <c r="AK13" s="110"/>
      <c r="AL13" s="110"/>
      <c r="AM13" s="110"/>
      <c r="AN13" s="110"/>
      <c r="AO13" s="110"/>
      <c r="AP13" s="110"/>
      <c r="AQ13" s="110"/>
      <c r="AR13" s="110"/>
      <c r="AS13" s="110"/>
      <c r="AT13" s="110"/>
      <c r="AU13" s="110"/>
      <c r="AV13" s="110"/>
      <c r="AW13" s="110"/>
      <c r="AX13" s="110"/>
      <c r="AY13" s="110"/>
    </row>
    <row r="14" spans="1:51" ht="17.25" customHeight="1" thickTop="1" x14ac:dyDescent="0.25">
      <c r="A14" s="396">
        <f t="shared" si="1"/>
        <v>12</v>
      </c>
      <c r="B14" s="397"/>
      <c r="C14" s="398"/>
      <c r="D14" s="503"/>
      <c r="E14" s="397"/>
      <c r="F14" s="397"/>
      <c r="G14" s="400" t="str">
        <f>IF(Tabela16[[#This Row],[Value]]="","",IF(Tabela16[[#This Row],[Institution**]]="","Alert: Fill in Institution",IF('[3]6.Other Exp. Categories'!$B14="M","Note: impute in DPD charging costs for presenting papers at conferences",IF('[3]6.Other Exp. Categories'!$B14="SC","Note: Impute in AQ? SC needs validation from FCiência.ID",IF('[3]6.Other Exp. Categories'!$B14="AE","Note: Limited to a maximum of 10% of the total eligible project expenses",IF(Tabela16[[#This Row],[Expense Category*]]="RH",P30,""))))))</f>
        <v/>
      </c>
      <c r="T14" s="483" t="s">
        <v>29</v>
      </c>
      <c r="U14" s="477" t="str">
        <f>+'3.Tasks'!BK15</f>
        <v>N/A</v>
      </c>
      <c r="V14" s="478">
        <f ca="1">(SUMIFS(V.M,Tabela16[Task Nº],$U14,Tabela16[Institution**],V$2)+'5.Equipments'!AU23+'4.Team'!CT63)*Info!F$11</f>
        <v>0</v>
      </c>
      <c r="W14" s="478">
        <f>SUMIFS(V.M,Tabela16[Task Nº],$U14,Tabela16[Institution**],W$2)*Info!C10</f>
        <v>0</v>
      </c>
      <c r="X14" s="478">
        <f>SUMIFS(V.M,Tabela16[Task Nº],$U14,Tabela16[Institution**],X$2)*Info!C$10</f>
        <v>0</v>
      </c>
      <c r="Y14" s="478">
        <f>SUMIFS(V.M,Tabela16[Task Nº],$U14,Tabela16[Institution**],Y$2)*Info!C$10</f>
        <v>0</v>
      </c>
      <c r="Z14" s="478">
        <f>SUMIFS(V.M,Tabela16[Task Nº],$U14,Tabela16[Institution**],Z$2)*Info!C$10</f>
        <v>0</v>
      </c>
      <c r="AA14" s="478">
        <f>SUMIFS(V.M,Tabela16[Task Nº],$U14,Tabela16[Institution**],AA$2)*Info!C$10</f>
        <v>0</v>
      </c>
      <c r="AB14" s="478">
        <f>SUMIFS(V.M,Tabela16[Task Nº],$U14,Tabela16[Institution**],AB$2)*Info!C$10</f>
        <v>0</v>
      </c>
      <c r="AC14" s="478">
        <f>SUMIFS(V.M,Tabela16[Task Nº],$U14,Tabela16[Institution**],AC$2)*Info!C$10</f>
        <v>0</v>
      </c>
      <c r="AD14" s="478">
        <f>SUMIFS(V.M,Tabela16[Task Nº],$U14,Tabela16[Institution**],AD$2)*Info!C$10</f>
        <v>0</v>
      </c>
      <c r="AE14" s="478">
        <f>SUMIFS(V.M,Tabela16[Task Nº],$U14,Tabela16[Institution**],AE$2)*Info!C$10</f>
        <v>0</v>
      </c>
      <c r="AF14" s="478">
        <f>SUMIFS(V.M,Tabela16[Task Nº],$U14,Tabela16[Institution**],AF$2)*Info!C$10</f>
        <v>0</v>
      </c>
      <c r="AG14" s="478">
        <f t="shared" ca="1" si="0"/>
        <v>0</v>
      </c>
      <c r="AH14" s="110"/>
      <c r="AI14" s="110"/>
      <c r="AJ14" s="110"/>
      <c r="AK14" s="110"/>
      <c r="AL14" s="110"/>
      <c r="AM14" s="110"/>
      <c r="AN14" s="110"/>
      <c r="AO14" s="110"/>
      <c r="AP14" s="110"/>
      <c r="AQ14" s="110"/>
      <c r="AR14" s="110"/>
      <c r="AS14" s="110"/>
      <c r="AT14" s="110"/>
      <c r="AU14" s="110"/>
      <c r="AV14" s="110"/>
      <c r="AW14" s="110"/>
      <c r="AX14" s="110"/>
      <c r="AY14" s="110"/>
    </row>
    <row r="15" spans="1:51" ht="17.25" customHeight="1" x14ac:dyDescent="0.25">
      <c r="A15" s="396">
        <f t="shared" si="1"/>
        <v>13</v>
      </c>
      <c r="B15" s="397"/>
      <c r="C15" s="398"/>
      <c r="D15" s="503"/>
      <c r="E15" s="397"/>
      <c r="F15" s="397"/>
      <c r="G15" s="400" t="str">
        <f>IF(Tabela16[[#This Row],[Value]]="","",IF(Tabela16[[#This Row],[Institution**]]="","Alert: Fill in Institution",IF('[3]6.Other Exp. Categories'!$B15="M","Note: impute in DPD charging costs for presenting papers at conferences",IF('[3]6.Other Exp. Categories'!$B15="SC","Note: Impute in AQ? SC needs validation from FCiência.ID",IF('[3]6.Other Exp. Categories'!$B15="AE","Note: Limited to a maximum of 10% of the total eligible project expenses",IF(Tabela16[[#This Row],[Expense Category*]]="RH",P31,""))))))</f>
        <v/>
      </c>
      <c r="I15" s="734" t="s">
        <v>912</v>
      </c>
      <c r="J15" s="734"/>
      <c r="K15" s="418" t="e">
        <f ca="1">J11-((J3+J4+J5+J6+J7+J8+J9+J10)*0.25)</f>
        <v>#N/A</v>
      </c>
      <c r="T15" s="483" t="s">
        <v>30</v>
      </c>
      <c r="U15" s="477" t="str">
        <f>+'3.Tasks'!BK16</f>
        <v>N/A</v>
      </c>
      <c r="V15" s="478">
        <f ca="1">(SUMIFS(V.M,Tabela16[Task Nº],$U15,Tabela16[Institution**],V$2)+'5.Equipments'!AV23+'4.Team'!CU63)*Info!F$11</f>
        <v>0</v>
      </c>
      <c r="W15" s="478">
        <f>SUMIFS(V.M,Tabela16[Task Nº],$U15,Tabela16[Institution**],W$2)*Info!C10</f>
        <v>0</v>
      </c>
      <c r="X15" s="478">
        <f>SUMIFS(V.M,Tabela16[Task Nº],$U15,Tabela16[Institution**],X$2)*Info!C$10</f>
        <v>0</v>
      </c>
      <c r="Y15" s="478">
        <f>SUMIFS(V.M,Tabela16[Task Nº],$U15,Tabela16[Institution**],Y$2)*Info!C$10</f>
        <v>0</v>
      </c>
      <c r="Z15" s="478">
        <f>SUMIFS(V.M,Tabela16[Task Nº],$U15,Tabela16[Institution**],Z$2)*Info!C$10</f>
        <v>0</v>
      </c>
      <c r="AA15" s="478">
        <f>SUMIFS(V.M,Tabela16[Task Nº],$U15,Tabela16[Institution**],AA$2)*Info!C$10</f>
        <v>0</v>
      </c>
      <c r="AB15" s="478">
        <f>SUMIFS(V.M,Tabela16[Task Nº],$U15,Tabela16[Institution**],AB$2)*Info!C$10</f>
        <v>0</v>
      </c>
      <c r="AC15" s="478">
        <f>SUMIFS(V.M,Tabela16[Task Nº],$U15,Tabela16[Institution**],AC$2)*Info!C$10</f>
        <v>0</v>
      </c>
      <c r="AD15" s="478">
        <f>SUMIFS(V.M,Tabela16[Task Nº],$U15,Tabela16[Institution**],AD$2)*Info!C$10</f>
        <v>0</v>
      </c>
      <c r="AE15" s="478">
        <f>SUMIFS(V.M,Tabela16[Task Nº],$U15,Tabela16[Institution**],AE$2)*Info!C$10</f>
        <v>0</v>
      </c>
      <c r="AF15" s="478">
        <f>SUMIFS(V.M,Tabela16[Task Nº],$U15,Tabela16[Institution**],AF$2)*Info!C$10</f>
        <v>0</v>
      </c>
      <c r="AG15" s="478">
        <f t="shared" ca="1" si="0"/>
        <v>0</v>
      </c>
      <c r="AH15" s="110"/>
      <c r="AI15" s="110"/>
      <c r="AJ15" s="110"/>
      <c r="AK15" s="110"/>
      <c r="AL15" s="110"/>
      <c r="AM15" s="110"/>
      <c r="AN15" s="110"/>
      <c r="AO15" s="110"/>
      <c r="AP15" s="110"/>
      <c r="AQ15" s="110"/>
      <c r="AR15" s="110"/>
      <c r="AS15" s="110"/>
      <c r="AT15" s="110"/>
      <c r="AU15" s="110"/>
      <c r="AV15" s="110"/>
      <c r="AW15" s="110"/>
      <c r="AX15" s="110"/>
      <c r="AY15" s="110"/>
    </row>
    <row r="16" spans="1:51" ht="17.25" customHeight="1" x14ac:dyDescent="0.25">
      <c r="A16" s="396">
        <f t="shared" si="1"/>
        <v>14</v>
      </c>
      <c r="B16" s="397"/>
      <c r="C16" s="398"/>
      <c r="D16" s="503"/>
      <c r="E16" s="397"/>
      <c r="F16" s="397"/>
      <c r="G16" s="400" t="str">
        <f>IF(Tabela16[[#This Row],[Value]]="","",IF(Tabela16[[#This Row],[Institution**]]="","Alert: Fill in Institution",IF('[3]6.Other Exp. Categories'!$B16="M","Note: impute in DPD charging costs for presenting papers at conferences",IF('[3]6.Other Exp. Categories'!$B16="SC","Note: Impute in AQ? SC needs validation from FCiência.ID",IF('[3]6.Other Exp. Categories'!$B16="AE","Note: Limited to a maximum of 10% of the total eligible project expenses",IF(Tabela16[[#This Row],[Expense Category*]]="RH",P32,""))))))</f>
        <v/>
      </c>
      <c r="I16" s="734" t="s">
        <v>914</v>
      </c>
      <c r="J16" s="734"/>
      <c r="K16" s="418" t="e">
        <f ca="1">+'4.Team'!CC39+'4.Team'!CC48+'5.Equipments'!AI23</f>
        <v>#N/A</v>
      </c>
      <c r="P16" s="169" t="s">
        <v>908</v>
      </c>
      <c r="T16" s="483" t="s">
        <v>31</v>
      </c>
      <c r="U16" s="477" t="str">
        <f>+'3.Tasks'!BK17</f>
        <v>N/A</v>
      </c>
      <c r="V16" s="478">
        <f ca="1">(SUMIFS(V.M,Tabela16[Task Nº],$U16,Tabela16[Institution**],V$2)+'5.Equipments'!AW23+'4.Team'!CV63)*Info!F$11</f>
        <v>0</v>
      </c>
      <c r="W16" s="478">
        <f>SUMIFS(V.M,Tabela16[Task Nº],$U16,Tabela16[Institution**],W$2)*Info!C10</f>
        <v>0</v>
      </c>
      <c r="X16" s="478">
        <f>SUMIFS(V.M,Tabela16[Task Nº],$U16,Tabela16[Institution**],X$2)*Info!C$10</f>
        <v>0</v>
      </c>
      <c r="Y16" s="478">
        <f>SUMIFS(V.M,Tabela16[Task Nº],$U16,Tabela16[Institution**],Y$2)*Info!C$10</f>
        <v>0</v>
      </c>
      <c r="Z16" s="478">
        <f>SUMIFS(V.M,Tabela16[Task Nº],$U16,Tabela16[Institution**],Z$2)*Info!C$10</f>
        <v>0</v>
      </c>
      <c r="AA16" s="478">
        <f>SUMIFS(V.M,Tabela16[Task Nº],$U16,Tabela16[Institution**],AA$2)*Info!C$10</f>
        <v>0</v>
      </c>
      <c r="AB16" s="478">
        <f>SUMIFS(V.M,Tabela16[Task Nº],$U16,Tabela16[Institution**],AB$2)*Info!C$10</f>
        <v>0</v>
      </c>
      <c r="AC16" s="478">
        <f>SUMIFS(V.M,Tabela16[Task Nº],$U16,Tabela16[Institution**],AC$2)*Info!C$10</f>
        <v>0</v>
      </c>
      <c r="AD16" s="478">
        <f>SUMIFS(V.M,Tabela16[Task Nº],$U16,Tabela16[Institution**],AD$2)*Info!C$10</f>
        <v>0</v>
      </c>
      <c r="AE16" s="478">
        <f>SUMIFS(V.M,Tabela16[Task Nº],$U16,Tabela16[Institution**],AE$2)*Info!C$10</f>
        <v>0</v>
      </c>
      <c r="AF16" s="478">
        <f>SUMIFS(V.M,Tabela16[Task Nº],$U16,Tabela16[Institution**],AF$2)*Info!C$10</f>
        <v>0</v>
      </c>
      <c r="AG16" s="478">
        <f t="shared" ca="1" si="0"/>
        <v>0</v>
      </c>
      <c r="AH16" s="110"/>
      <c r="AI16" s="110"/>
      <c r="AJ16" s="110"/>
      <c r="AK16" s="110"/>
      <c r="AL16" s="110"/>
      <c r="AM16" s="110"/>
      <c r="AN16" s="110"/>
      <c r="AO16" s="110"/>
      <c r="AP16" s="110"/>
      <c r="AQ16" s="110"/>
      <c r="AR16" s="110"/>
      <c r="AS16" s="110"/>
      <c r="AT16" s="110"/>
      <c r="AU16" s="110"/>
      <c r="AV16" s="110"/>
      <c r="AW16" s="110"/>
      <c r="AX16" s="110"/>
      <c r="AY16" s="110"/>
    </row>
    <row r="17" spans="1:51" ht="17.25" customHeight="1" x14ac:dyDescent="0.25">
      <c r="A17" s="396">
        <f t="shared" si="1"/>
        <v>15</v>
      </c>
      <c r="B17" s="397"/>
      <c r="C17" s="398"/>
      <c r="D17" s="503"/>
      <c r="E17" s="397"/>
      <c r="F17" s="397"/>
      <c r="G17" s="400" t="str">
        <f>IF(Tabela16[[#This Row],[Value]]="","",IF(Tabela16[[#This Row],[Institution**]]="","Alert: Fill in Institution",IF('[3]6.Other Exp. Categories'!$B17="M","Note: impute in DPD charging costs for presenting papers at conferences",IF('[3]6.Other Exp. Categories'!$B17="SC","Note: Impute in AQ? SC needs validation from FCiência.ID",IF('[3]6.Other Exp. Categories'!$B17="AE","Note: Limited to a maximum of 10% of the total eligible project expenses",IF(Tabela16[[#This Row],[Expense Category*]]="RH",P33,""))))))</f>
        <v/>
      </c>
      <c r="I17" s="734" t="s">
        <v>913</v>
      </c>
      <c r="J17" s="734"/>
      <c r="K17" s="418" t="e">
        <f ca="1">+K15-K16</f>
        <v>#N/A</v>
      </c>
      <c r="L17" s="169" t="e">
        <f ca="1">IF(K17&lt;0,"Alert: Need to fill in sheet 6 or reduce ineligible costs.","")</f>
        <v>#N/A</v>
      </c>
      <c r="P17" s="169" t="s">
        <v>909</v>
      </c>
      <c r="T17" s="483" t="s">
        <v>32</v>
      </c>
      <c r="U17" s="477" t="str">
        <f>+'3.Tasks'!BK18</f>
        <v>N/A</v>
      </c>
      <c r="V17" s="478">
        <f ca="1">(SUMIFS(V.M,Tabela16[Task Nº],$U17,Tabela16[Institution**],V$2)+'5.Equipments'!AX23+'4.Team'!CW63)*Info!F$11</f>
        <v>0</v>
      </c>
      <c r="W17" s="478">
        <f>SUMIFS(V.M,Tabela16[Task Nº],$U17,Tabela16[Institution**],W$2)*Info!C10</f>
        <v>0</v>
      </c>
      <c r="X17" s="478">
        <f>SUMIFS(V.M,Tabela16[Task Nº],$U17,Tabela16[Institution**],X$2)*Info!C$10</f>
        <v>0</v>
      </c>
      <c r="Y17" s="478">
        <f>SUMIFS(V.M,Tabela16[Task Nº],$U17,Tabela16[Institution**],Y$2)*Info!C$10</f>
        <v>0</v>
      </c>
      <c r="Z17" s="478">
        <f>SUMIFS(V.M,Tabela16[Task Nº],$U17,Tabela16[Institution**],Z$2)*Info!C$10</f>
        <v>0</v>
      </c>
      <c r="AA17" s="478">
        <f>SUMIFS(V.M,Tabela16[Task Nº],$U17,Tabela16[Institution**],AA$2)*Info!C$10</f>
        <v>0</v>
      </c>
      <c r="AB17" s="478">
        <f>SUMIFS(V.M,Tabela16[Task Nº],$U17,Tabela16[Institution**],AB$2)*Info!C$10</f>
        <v>0</v>
      </c>
      <c r="AC17" s="478">
        <f>SUMIFS(V.M,Tabela16[Task Nº],$U17,Tabela16[Institution**],AC$2)*Info!C$10</f>
        <v>0</v>
      </c>
      <c r="AD17" s="478">
        <f>SUMIFS(V.M,Tabela16[Task Nº],$U17,Tabela16[Institution**],AD$2)*Info!C$10</f>
        <v>0</v>
      </c>
      <c r="AE17" s="478">
        <f>SUMIFS(V.M,Tabela16[Task Nº],$U17,Tabela16[Institution**],AE$2)*Info!C$10</f>
        <v>0</v>
      </c>
      <c r="AF17" s="478">
        <f>SUMIFS(V.M,Tabela16[Task Nº],$U17,Tabela16[Institution**],AF$2)*Info!C$10</f>
        <v>0</v>
      </c>
      <c r="AG17" s="478">
        <f t="shared" ca="1" si="0"/>
        <v>0</v>
      </c>
      <c r="AH17" s="110"/>
      <c r="AI17" s="110"/>
      <c r="AJ17" s="110"/>
      <c r="AK17" s="110"/>
      <c r="AL17" s="110"/>
      <c r="AM17" s="110"/>
      <c r="AN17" s="110"/>
      <c r="AO17" s="110"/>
      <c r="AP17" s="110"/>
      <c r="AQ17" s="110"/>
      <c r="AR17" s="110"/>
      <c r="AS17" s="110"/>
      <c r="AT17" s="110"/>
      <c r="AU17" s="110"/>
      <c r="AV17" s="110"/>
      <c r="AW17" s="110"/>
      <c r="AX17" s="110"/>
      <c r="AY17" s="110"/>
    </row>
    <row r="18" spans="1:51" ht="17.25" customHeight="1" x14ac:dyDescent="0.25">
      <c r="A18" s="396">
        <f t="shared" si="1"/>
        <v>16</v>
      </c>
      <c r="B18" s="397"/>
      <c r="C18" s="398"/>
      <c r="D18" s="503"/>
      <c r="E18" s="397"/>
      <c r="F18" s="397"/>
      <c r="G18" s="400" t="str">
        <f>IF(Tabela16[[#This Row],[Value]]="","",IF(Tabela16[[#This Row],[Institution**]]="","Alert: Fill in Institution",IF('[3]6.Other Exp. Categories'!$B18="M","Note: impute in DPD charging costs for presenting papers at conferences",IF('[3]6.Other Exp. Categories'!$B18="SC","Note: Impute in AQ? SC needs validation from FCiência.ID",IF('[3]6.Other Exp. Categories'!$B18="AE","Note: Limited to a maximum of 10% of the total eligible project expenses",IF(Tabela16[[#This Row],[Expense Category*]]="RH",P34,""))))))</f>
        <v/>
      </c>
      <c r="P18" s="169" t="s">
        <v>910</v>
      </c>
      <c r="T18" s="483" t="s">
        <v>33</v>
      </c>
      <c r="U18" s="477" t="str">
        <f>+'3.Tasks'!BK19</f>
        <v>N/A</v>
      </c>
      <c r="V18" s="478">
        <f ca="1">(SUMIFS(V.M,Tabela16[Task Nº],$U18,Tabela16[Institution**],V$2)+'5.Equipments'!AY23+'4.Team'!CX63)*Info!F$11</f>
        <v>0</v>
      </c>
      <c r="W18" s="478">
        <f>SUMIFS(V.M,Tabela16[Task Nº],$U18,Tabela16[Institution**],W$2)*Info!C10</f>
        <v>0</v>
      </c>
      <c r="X18" s="478">
        <f>SUMIFS(V.M,Tabela16[Task Nº],$U18,Tabela16[Institution**],X$2)*Info!C$10</f>
        <v>0</v>
      </c>
      <c r="Y18" s="478">
        <f>SUMIFS(V.M,Tabela16[Task Nº],$U18,Tabela16[Institution**],Y$2)*Info!C$10</f>
        <v>0</v>
      </c>
      <c r="Z18" s="478">
        <f>SUMIFS(V.M,Tabela16[Task Nº],$U18,Tabela16[Institution**],Z$2)*Info!C$10</f>
        <v>0</v>
      </c>
      <c r="AA18" s="478">
        <f>SUMIFS(V.M,Tabela16[Task Nº],$U18,Tabela16[Institution**],AA$2)*Info!C$10</f>
        <v>0</v>
      </c>
      <c r="AB18" s="478">
        <f>SUMIFS(V.M,Tabela16[Task Nº],$U18,Tabela16[Institution**],AB$2)*Info!C$10</f>
        <v>0</v>
      </c>
      <c r="AC18" s="478">
        <f>SUMIFS(V.M,Tabela16[Task Nº],$U18,Tabela16[Institution**],AC$2)*Info!C$10</f>
        <v>0</v>
      </c>
      <c r="AD18" s="478">
        <f>SUMIFS(V.M,Tabela16[Task Nº],$U18,Tabela16[Institution**],AD$2)*Info!C$10</f>
        <v>0</v>
      </c>
      <c r="AE18" s="478">
        <f>SUMIFS(V.M,Tabela16[Task Nº],$U18,Tabela16[Institution**],AE$2)*Info!C$10</f>
        <v>0</v>
      </c>
      <c r="AF18" s="478">
        <f>SUMIFS(V.M,Tabela16[Task Nº],$U18,Tabela16[Institution**],AF$2)*Info!C$10</f>
        <v>0</v>
      </c>
      <c r="AG18" s="478">
        <f t="shared" ca="1" si="0"/>
        <v>0</v>
      </c>
      <c r="AH18" s="110"/>
      <c r="AI18" s="110"/>
      <c r="AJ18" s="110"/>
      <c r="AK18" s="110"/>
      <c r="AL18" s="110"/>
      <c r="AM18" s="110"/>
      <c r="AN18" s="110"/>
      <c r="AO18" s="110"/>
      <c r="AP18" s="110"/>
      <c r="AQ18" s="110"/>
      <c r="AR18" s="110"/>
      <c r="AS18" s="110"/>
      <c r="AT18" s="110"/>
      <c r="AU18" s="110"/>
      <c r="AV18" s="110"/>
      <c r="AW18" s="110"/>
      <c r="AX18" s="110"/>
      <c r="AY18" s="110"/>
    </row>
    <row r="19" spans="1:51" ht="17.25" customHeight="1" x14ac:dyDescent="0.25">
      <c r="A19" s="396">
        <f t="shared" si="1"/>
        <v>17</v>
      </c>
      <c r="B19" s="397"/>
      <c r="C19" s="398"/>
      <c r="D19" s="503"/>
      <c r="E19" s="397"/>
      <c r="F19" s="397"/>
      <c r="G19" s="400" t="str">
        <f>IF(Tabela16[[#This Row],[Value]]="","",IF(Tabela16[[#This Row],[Institution**]]="","Alert: Fill in Institution",IF('[3]6.Other Exp. Categories'!$B19="M","Note: impute in DPD charging costs for presenting papers at conferences",IF('[3]6.Other Exp. Categories'!$B19="SC","Note: Impute in AQ? SC needs validation from FCiência.ID",IF('[3]6.Other Exp. Categories'!$B19="AE","Note: Limited to a maximum of 10% of the total eligible project expenses",IF(Tabela16[[#This Row],[Expense Category*]]="RH",P35,""))))))</f>
        <v/>
      </c>
      <c r="I19" s="744" t="e">
        <f ca="1">IF(L13&lt;0,"ALERT: It exceeded the maximum budget allowed for this call.:","")</f>
        <v>#VALUE!</v>
      </c>
      <c r="J19" s="744"/>
      <c r="K19" s="744"/>
      <c r="L19" s="744"/>
      <c r="P19" s="169" t="s">
        <v>911</v>
      </c>
      <c r="T19" s="483" t="s">
        <v>34</v>
      </c>
      <c r="U19" s="477" t="str">
        <f>+'3.Tasks'!BK20</f>
        <v>N/A</v>
      </c>
      <c r="V19" s="478">
        <f ca="1">(SUMIFS(V.M,Tabela16[Task Nº],$U19,Tabela16[Institution**],V$2)+'5.Equipments'!AZ23+'4.Team'!CY63)*Info!F$11</f>
        <v>0</v>
      </c>
      <c r="W19" s="478">
        <f>SUMIFS(V.M,Tabela16[Task Nº],$U19,Tabela16[Institution**],W$2)*Info!C10</f>
        <v>0</v>
      </c>
      <c r="X19" s="478">
        <f>SUMIFS(V.M,Tabela16[Task Nº],$U19,Tabela16[Institution**],X$2)*Info!C$10</f>
        <v>0</v>
      </c>
      <c r="Y19" s="478">
        <f>SUMIFS(V.M,Tabela16[Task Nº],$U19,Tabela16[Institution**],Y$2)*Info!C$10</f>
        <v>0</v>
      </c>
      <c r="Z19" s="478">
        <f>SUMIFS(V.M,Tabela16[Task Nº],$U19,Tabela16[Institution**],Z$2)*Info!C$10</f>
        <v>0</v>
      </c>
      <c r="AA19" s="478">
        <f>SUMIFS(V.M,Tabela16[Task Nº],$U19,Tabela16[Institution**],AA$2)*Info!C$10</f>
        <v>0</v>
      </c>
      <c r="AB19" s="478">
        <f>SUMIFS(V.M,Tabela16[Task Nº],$U19,Tabela16[Institution**],AB$2)*Info!C$10</f>
        <v>0</v>
      </c>
      <c r="AC19" s="478">
        <f>SUMIFS(V.M,Tabela16[Task Nº],$U19,Tabela16[Institution**],AC$2)*Info!C$10</f>
        <v>0</v>
      </c>
      <c r="AD19" s="478">
        <f>SUMIFS(V.M,Tabela16[Task Nº],$U19,Tabela16[Institution**],AD$2)*Info!C$10</f>
        <v>0</v>
      </c>
      <c r="AE19" s="478">
        <f>SUMIFS(V.M,Tabela16[Task Nº],$U19,Tabela16[Institution**],AE$2)*Info!C$10</f>
        <v>0</v>
      </c>
      <c r="AF19" s="478">
        <f>SUMIFS(V.M,Tabela16[Task Nº],$U19,Tabela16[Institution**],AF$2)*Info!C$10</f>
        <v>0</v>
      </c>
      <c r="AG19" s="478">
        <f t="shared" ca="1" si="0"/>
        <v>0</v>
      </c>
      <c r="AH19" s="110"/>
      <c r="AI19" s="110" t="s">
        <v>963</v>
      </c>
      <c r="AJ19" s="110"/>
      <c r="AK19" s="110"/>
      <c r="AL19" s="110"/>
      <c r="AM19" s="110"/>
      <c r="AN19" s="110"/>
      <c r="AO19" s="110"/>
      <c r="AP19" s="110"/>
      <c r="AQ19" s="110"/>
      <c r="AR19" s="110"/>
      <c r="AS19" s="110"/>
      <c r="AT19" s="110"/>
      <c r="AU19" s="110"/>
      <c r="AV19" s="110"/>
      <c r="AW19" s="110"/>
      <c r="AX19" s="110"/>
      <c r="AY19" s="110"/>
    </row>
    <row r="20" spans="1:51" ht="17.25" customHeight="1" x14ac:dyDescent="0.25">
      <c r="A20" s="396">
        <f t="shared" si="1"/>
        <v>18</v>
      </c>
      <c r="B20" s="397"/>
      <c r="C20" s="398"/>
      <c r="D20" s="503"/>
      <c r="E20" s="397"/>
      <c r="F20" s="397"/>
      <c r="G20" s="400" t="str">
        <f>IF(Tabela16[[#This Row],[Value]]="","",IF(Tabela16[[#This Row],[Institution**]]="","Alert: Fill in Institution",IF('[3]6.Other Exp. Categories'!$B20="M","Note: impute in DPD charging costs for presenting papers at conferences",IF('[3]6.Other Exp. Categories'!$B20="SC","Note: Impute in AQ? SC needs validation from FCiência.ID",IF('[3]6.Other Exp. Categories'!$B20="AE","Note: Limited to a maximum of 10% of the total eligible project expenses",IF(Tabela16[[#This Row],[Expense Category*]]="RH",P36,""))))))</f>
        <v/>
      </c>
      <c r="I20" s="744"/>
      <c r="J20" s="744"/>
      <c r="K20" s="744"/>
      <c r="L20" s="744"/>
      <c r="T20" s="483" t="s">
        <v>35</v>
      </c>
      <c r="U20" s="477" t="str">
        <f>+'3.Tasks'!BK21</f>
        <v>N/A</v>
      </c>
      <c r="V20" s="478">
        <f ca="1">(SUMIFS(V.M,Tabela16[Task Nº],$U20,Tabela16[Institution**],V$2)+'5.Equipments'!BA23+'4.Team'!CZ63)*Info!F$11</f>
        <v>0</v>
      </c>
      <c r="W20" s="478">
        <f>SUMIFS(V.M,Tabela16[Task Nº],$U20,Tabela16[Institution**],W$2)*Info!C10</f>
        <v>0</v>
      </c>
      <c r="X20" s="478">
        <f>SUMIFS(V.M,Tabela16[Task Nº],$U20,Tabela16[Institution**],X$2)*Info!C$10</f>
        <v>0</v>
      </c>
      <c r="Y20" s="478">
        <f>SUMIFS(V.M,Tabela16[Task Nº],$U20,Tabela16[Institution**],Y$2)*Info!C$10</f>
        <v>0</v>
      </c>
      <c r="Z20" s="478">
        <f>SUMIFS(V.M,Tabela16[Task Nº],$U20,Tabela16[Institution**],Z$2)*Info!C$10</f>
        <v>0</v>
      </c>
      <c r="AA20" s="478">
        <f>SUMIFS(V.M,Tabela16[Task Nº],$U20,Tabela16[Institution**],AA$2)*Info!C$10</f>
        <v>0</v>
      </c>
      <c r="AB20" s="478">
        <f>SUMIFS(V.M,Tabela16[Task Nº],$U20,Tabela16[Institution**],AB$2)*Info!C$10</f>
        <v>0</v>
      </c>
      <c r="AC20" s="478">
        <f>SUMIFS(V.M,Tabela16[Task Nº],$U20,Tabela16[Institution**],AC$2)*Info!C$10</f>
        <v>0</v>
      </c>
      <c r="AD20" s="478">
        <f>SUMIFS(V.M,Tabela16[Task Nº],$U20,Tabela16[Institution**],AD$2)*Info!C$10</f>
        <v>0</v>
      </c>
      <c r="AE20" s="478">
        <f>SUMIFS(V.M,Tabela16[Task Nº],$U20,Tabela16[Institution**],AE$2)*Info!C$10</f>
        <v>0</v>
      </c>
      <c r="AF20" s="478">
        <f>SUMIFS(V.M,Tabela16[Task Nº],$U20,Tabela16[Institution**],AF$2)*Info!C$10</f>
        <v>0</v>
      </c>
      <c r="AG20" s="478">
        <f t="shared" ca="1" si="0"/>
        <v>0</v>
      </c>
      <c r="AH20" s="110"/>
      <c r="AI20" s="110" t="s">
        <v>962</v>
      </c>
      <c r="AJ20" s="110"/>
      <c r="AK20" s="110"/>
      <c r="AL20" s="110"/>
      <c r="AM20" s="110"/>
      <c r="AN20" s="110"/>
      <c r="AO20" s="110"/>
      <c r="AP20" s="110"/>
      <c r="AQ20" s="110"/>
      <c r="AR20" s="110"/>
      <c r="AS20" s="110"/>
      <c r="AT20" s="110"/>
      <c r="AU20" s="110"/>
      <c r="AV20" s="110"/>
      <c r="AW20" s="110"/>
      <c r="AX20" s="110"/>
      <c r="AY20" s="110"/>
    </row>
    <row r="21" spans="1:51" ht="17.25" customHeight="1" x14ac:dyDescent="0.25">
      <c r="A21" s="396">
        <f t="shared" si="1"/>
        <v>19</v>
      </c>
      <c r="B21" s="397"/>
      <c r="C21" s="398"/>
      <c r="D21" s="503"/>
      <c r="E21" s="397"/>
      <c r="F21" s="397"/>
      <c r="G21" s="400" t="str">
        <f>IF(Tabela16[[#This Row],[Value]]="","",IF(Tabela16[[#This Row],[Institution**]]="","Alert: Fill in Institution",IF('[3]6.Other Exp. Categories'!$B21="M","Note: impute in DPD charging costs for presenting papers at conferences",IF('[3]6.Other Exp. Categories'!$B21="SC","Note: Impute in AQ? SC needs validation from FCiência.ID",IF('[3]6.Other Exp. Categories'!$B21="AE","Note: Limited to a maximum of 10% of the total eligible project expenses",IF(Tabela16[[#This Row],[Expense Category*]]="RH",P37,""))))))</f>
        <v/>
      </c>
      <c r="I21" s="744"/>
      <c r="J21" s="744"/>
      <c r="K21" s="744"/>
      <c r="L21" s="744"/>
      <c r="T21" s="483" t="s">
        <v>36</v>
      </c>
      <c r="U21" s="477" t="str">
        <f>+'3.Tasks'!BK22</f>
        <v>N/A</v>
      </c>
      <c r="V21" s="478">
        <f ca="1">(SUMIFS(V.M,Tabela16[Task Nº],$U21,Tabela16[Institution**],V$2)+'5.Equipments'!BB23+'4.Team'!DA63)*Info!F$11</f>
        <v>0</v>
      </c>
      <c r="W21" s="478">
        <f>SUMIFS(V.M,Tabela16[Task Nº],$U21,Tabela16[Institution**],W$2)*Info!C10</f>
        <v>0</v>
      </c>
      <c r="X21" s="478">
        <f>SUMIFS(V.M,Tabela16[Task Nº],$U21,Tabela16[Institution**],X$2)*Info!C$10</f>
        <v>0</v>
      </c>
      <c r="Y21" s="478">
        <f>SUMIFS(V.M,Tabela16[Task Nº],$U21,Tabela16[Institution**],Y$2)*Info!C$10</f>
        <v>0</v>
      </c>
      <c r="Z21" s="478">
        <f>SUMIFS(V.M,Tabela16[Task Nº],$U21,Tabela16[Institution**],Z$2)*Info!C$10</f>
        <v>0</v>
      </c>
      <c r="AA21" s="478">
        <f>SUMIFS(V.M,Tabela16[Task Nº],$U21,Tabela16[Institution**],AA$2)*Info!C$10</f>
        <v>0</v>
      </c>
      <c r="AB21" s="478">
        <f>SUMIFS(V.M,Tabela16[Task Nº],$U21,Tabela16[Institution**],AB$2)*Info!C$10</f>
        <v>0</v>
      </c>
      <c r="AC21" s="478">
        <f>SUMIFS(V.M,Tabela16[Task Nº],$U21,Tabela16[Institution**],AC$2)*Info!C$10</f>
        <v>0</v>
      </c>
      <c r="AD21" s="478">
        <f>SUMIFS(V.M,Tabela16[Task Nº],$U21,Tabela16[Institution**],AD$2)*Info!C$10</f>
        <v>0</v>
      </c>
      <c r="AE21" s="478">
        <f>SUMIFS(V.M,Tabela16[Task Nº],$U21,Tabela16[Institution**],AE$2)*Info!C$10</f>
        <v>0</v>
      </c>
      <c r="AF21" s="478">
        <f>SUMIFS(V.M,Tabela16[Task Nº],$U21,Tabela16[Institution**],AF$2)*Info!C$10</f>
        <v>0</v>
      </c>
      <c r="AG21" s="478">
        <f t="shared" ca="1" si="0"/>
        <v>0</v>
      </c>
      <c r="AH21" s="110"/>
      <c r="AI21" s="110" t="s">
        <v>964</v>
      </c>
      <c r="AJ21" s="110"/>
      <c r="AK21" s="110"/>
      <c r="AL21" s="110"/>
      <c r="AM21" s="110"/>
      <c r="AN21" s="110"/>
      <c r="AO21" s="110"/>
      <c r="AP21" s="110"/>
      <c r="AQ21" s="110"/>
      <c r="AR21" s="110"/>
      <c r="AS21" s="110"/>
      <c r="AT21" s="110"/>
      <c r="AU21" s="110"/>
      <c r="AV21" s="110"/>
      <c r="AW21" s="110"/>
      <c r="AX21" s="110"/>
      <c r="AY21" s="110"/>
    </row>
    <row r="22" spans="1:51" ht="17.25" customHeight="1" x14ac:dyDescent="0.25">
      <c r="A22" s="396">
        <f t="shared" si="1"/>
        <v>20</v>
      </c>
      <c r="B22" s="397"/>
      <c r="C22" s="398"/>
      <c r="D22" s="503"/>
      <c r="E22" s="397"/>
      <c r="F22" s="397"/>
      <c r="G22" s="400" t="str">
        <f>IF(Tabela16[[#This Row],[Value]]="","",IF(Tabela16[[#This Row],[Institution**]]="","Alert: Fill in Institution",IF('[3]6.Other Exp. Categories'!$B22="M","Note: impute in DPD charging costs for presenting papers at conferences",IF('[3]6.Other Exp. Categories'!$B22="SC","Note: Impute in AQ? SC needs validation from FCiência.ID",IF('[3]6.Other Exp. Categories'!$B22="AE","Note: Limited to a maximum of 10% of the total eligible project expenses",IF(Tabela16[[#This Row],[Expense Category*]]="RH",P38,""))))))</f>
        <v/>
      </c>
      <c r="T22" s="483" t="s">
        <v>37</v>
      </c>
      <c r="U22" s="477" t="str">
        <f>+'3.Tasks'!BK23</f>
        <v>N/A</v>
      </c>
      <c r="V22" s="478">
        <f ca="1">(SUMIFS(V.M,Tabela16[Task Nº],$U22,Tabela16[Institution**],V$2)+'5.Equipments'!BC23+'4.Team'!DB63)*Info!F$11</f>
        <v>0</v>
      </c>
      <c r="W22" s="478">
        <f>SUMIFS(V.M,Tabela16[Task Nº],$U22,Tabela16[Institution**],W$2)*Info!C10</f>
        <v>0</v>
      </c>
      <c r="X22" s="478">
        <f>SUMIFS(V.M,Tabela16[Task Nº],$U22,Tabela16[Institution**],X$2)*Info!C$10</f>
        <v>0</v>
      </c>
      <c r="Y22" s="478">
        <f>SUMIFS(V.M,Tabela16[Task Nº],$U22,Tabela16[Institution**],Y$2)*Info!C$10</f>
        <v>0</v>
      </c>
      <c r="Z22" s="478">
        <f>SUMIFS(V.M,Tabela16[Task Nº],$U22,Tabela16[Institution**],Z$2)*Info!C$10</f>
        <v>0</v>
      </c>
      <c r="AA22" s="478">
        <f>SUMIFS(V.M,Tabela16[Task Nº],$U22,Tabela16[Institution**],AA$2)*Info!C$10</f>
        <v>0</v>
      </c>
      <c r="AB22" s="478">
        <f>SUMIFS(V.M,Tabela16[Task Nº],$U22,Tabela16[Institution**],AB$2)*Info!C$10</f>
        <v>0</v>
      </c>
      <c r="AC22" s="478">
        <f>SUMIFS(V.M,Tabela16[Task Nº],$U22,Tabela16[Institution**],AC$2)*Info!C$10</f>
        <v>0</v>
      </c>
      <c r="AD22" s="478">
        <f>SUMIFS(V.M,Tabela16[Task Nº],$U22,Tabela16[Institution**],AD$2)*Info!C$10</f>
        <v>0</v>
      </c>
      <c r="AE22" s="478">
        <f>SUMIFS(V.M,Tabela16[Task Nº],$U22,Tabela16[Institution**],AE$2)*Info!C$10</f>
        <v>0</v>
      </c>
      <c r="AF22" s="478">
        <f>SUMIFS(V.M,Tabela16[Task Nº],$U22,Tabela16[Institution**],AF$2)*Info!C$10</f>
        <v>0</v>
      </c>
      <c r="AG22" s="478">
        <f t="shared" ca="1" si="0"/>
        <v>0</v>
      </c>
      <c r="AH22" s="110"/>
      <c r="AI22" s="110" t="s">
        <v>965</v>
      </c>
      <c r="AJ22" s="110"/>
      <c r="AK22" s="110"/>
      <c r="AL22" s="110"/>
      <c r="AM22" s="110"/>
      <c r="AN22" s="110"/>
      <c r="AO22" s="110"/>
      <c r="AP22" s="110"/>
      <c r="AQ22" s="110"/>
      <c r="AR22" s="110"/>
      <c r="AS22" s="110"/>
      <c r="AT22" s="110"/>
      <c r="AU22" s="110"/>
      <c r="AV22" s="110"/>
      <c r="AW22" s="110"/>
      <c r="AX22" s="110"/>
      <c r="AY22" s="110"/>
    </row>
    <row r="23" spans="1:51" ht="17.25" customHeight="1" x14ac:dyDescent="0.25">
      <c r="A23" s="396">
        <f t="shared" si="1"/>
        <v>21</v>
      </c>
      <c r="B23" s="397"/>
      <c r="C23" s="398"/>
      <c r="D23" s="399"/>
      <c r="E23" s="397"/>
      <c r="F23" s="397"/>
      <c r="G23" s="400" t="str">
        <f>IF(Tabela16[[#This Row],[Value]]="","",IF(Tabela16[[#This Row],[Institution**]]="","Alert: Fill in Institution",IF('[3]6.Other Exp. Categories'!$B23="M","Note: impute in DPD charging costs for presenting papers at conferences",IF('[3]6.Other Exp. Categories'!$B23="SC","Note: Impute in AQ? SC needs validation from FCiência.ID",IF('[3]6.Other Exp. Categories'!$B23="AE","Note: Limited to a maximum of 10% of the total eligible project expenses",IF(Tabela16[[#This Row],[Expense Category*]]="RH",P39,""))))))</f>
        <v/>
      </c>
      <c r="T23" s="483"/>
      <c r="U23" s="479" t="s">
        <v>45</v>
      </c>
      <c r="V23" s="480">
        <f ca="1">SUM(V3:V22)</f>
        <v>0</v>
      </c>
      <c r="W23" s="480">
        <f t="shared" ref="W23:AG23" si="2">SUM(W3:W22)</f>
        <v>0</v>
      </c>
      <c r="X23" s="480">
        <f t="shared" si="2"/>
        <v>0</v>
      </c>
      <c r="Y23" s="480">
        <f t="shared" si="2"/>
        <v>0</v>
      </c>
      <c r="Z23" s="480">
        <f t="shared" si="2"/>
        <v>0</v>
      </c>
      <c r="AA23" s="480">
        <f t="shared" si="2"/>
        <v>0</v>
      </c>
      <c r="AB23" s="480">
        <f t="shared" si="2"/>
        <v>0</v>
      </c>
      <c r="AC23" s="480">
        <f t="shared" si="2"/>
        <v>0</v>
      </c>
      <c r="AD23" s="480">
        <f t="shared" si="2"/>
        <v>0</v>
      </c>
      <c r="AE23" s="480">
        <f t="shared" si="2"/>
        <v>0</v>
      </c>
      <c r="AF23" s="480">
        <f>SUM(AF3:AF22)</f>
        <v>0</v>
      </c>
      <c r="AG23" s="480">
        <f t="shared" ca="1" si="2"/>
        <v>0</v>
      </c>
      <c r="AH23" s="110"/>
      <c r="AI23" s="110"/>
      <c r="AJ23" s="110"/>
      <c r="AK23" s="110"/>
      <c r="AL23" s="110"/>
      <c r="AM23" s="110"/>
      <c r="AN23" s="110"/>
      <c r="AO23" s="110"/>
      <c r="AP23" s="110"/>
      <c r="AQ23" s="110"/>
      <c r="AR23" s="110"/>
      <c r="AS23" s="110"/>
      <c r="AT23" s="110"/>
      <c r="AU23" s="110"/>
      <c r="AV23" s="110"/>
      <c r="AW23" s="110"/>
      <c r="AX23" s="110"/>
      <c r="AY23" s="110"/>
    </row>
    <row r="24" spans="1:51" ht="17.25" customHeight="1" x14ac:dyDescent="0.25">
      <c r="A24" s="396">
        <f t="shared" si="1"/>
        <v>22</v>
      </c>
      <c r="B24" s="397"/>
      <c r="C24" s="398"/>
      <c r="D24" s="399"/>
      <c r="E24" s="397"/>
      <c r="F24" s="397"/>
      <c r="G24" s="400" t="str">
        <f>IF(Tabela16[[#This Row],[Value]]="","",IF(Tabela16[[#This Row],[Institution**]]="","Alert: Fill in Institution",IF('[3]6.Other Exp. Categories'!$B24="M","Note: impute in DPD charging costs for presenting papers at conferences",IF('[3]6.Other Exp. Categories'!$B24="SC","Note: Impute in AQ? SC needs validation from FCiência.ID",IF('[3]6.Other Exp. Categories'!$B24="AE","Note: Limited to a maximum of 10% of the total eligible project expenses",IF(Tabela16[[#This Row],[Expense Category*]]="RH",P40,""))))))</f>
        <v/>
      </c>
      <c r="T24" s="483"/>
      <c r="U24" s="481"/>
      <c r="V24" s="481">
        <v>1</v>
      </c>
      <c r="W24" s="481">
        <v>2</v>
      </c>
      <c r="X24" s="481">
        <v>3</v>
      </c>
      <c r="Y24" s="481">
        <v>4</v>
      </c>
      <c r="Z24" s="481">
        <v>5</v>
      </c>
      <c r="AA24" s="481">
        <v>6</v>
      </c>
      <c r="AB24" s="481">
        <v>7</v>
      </c>
      <c r="AC24" s="481">
        <v>8</v>
      </c>
      <c r="AD24" s="481">
        <v>9</v>
      </c>
      <c r="AE24" s="481">
        <v>10</v>
      </c>
      <c r="AF24" s="481">
        <v>11</v>
      </c>
      <c r="AG24" s="110"/>
      <c r="AH24" s="110"/>
      <c r="AI24" s="110"/>
      <c r="AJ24" s="110"/>
      <c r="AK24" s="110"/>
      <c r="AL24" s="110"/>
      <c r="AM24" s="110"/>
      <c r="AN24" s="110"/>
      <c r="AO24" s="110"/>
      <c r="AP24" s="110"/>
      <c r="AQ24" s="110"/>
      <c r="AR24" s="110"/>
      <c r="AS24" s="110"/>
      <c r="AT24" s="110"/>
      <c r="AU24" s="110"/>
      <c r="AV24" s="110"/>
      <c r="AW24" s="110"/>
      <c r="AX24" s="110"/>
      <c r="AY24" s="110"/>
    </row>
    <row r="25" spans="1:51" ht="17.25" customHeight="1" x14ac:dyDescent="0.25">
      <c r="A25" s="396">
        <f t="shared" si="1"/>
        <v>23</v>
      </c>
      <c r="B25" s="397"/>
      <c r="C25" s="398"/>
      <c r="D25" s="399"/>
      <c r="E25" s="397"/>
      <c r="F25" s="397"/>
      <c r="G25" s="400" t="str">
        <f>IF(Tabela16[[#This Row],[Value]]="","",IF(Tabela16[[#This Row],[Institution**]]="","Alert: Fill in Institution",IF('[3]6.Other Exp. Categories'!$B25="M","Note: impute in DPD charging costs for presenting papers at conferences",IF('[3]6.Other Exp. Categories'!$B25="SC","Note: Impute in AQ? SC needs validation from FCiência.ID",IF('[3]6.Other Exp. Categories'!$B25="AE","Note: Limited to a maximum of 10% of the total eligible project expenses",IF(Tabela16[[#This Row],[Expense Category*]]="RH",P41,""))))))</f>
        <v/>
      </c>
      <c r="T25" s="483"/>
      <c r="U25" s="734" t="s">
        <v>936</v>
      </c>
      <c r="V25" s="734"/>
      <c r="W25" s="482" t="e">
        <f ca="1">+AG42</f>
        <v>#N/A</v>
      </c>
      <c r="X25" s="110"/>
      <c r="Y25" s="743" t="s">
        <v>957</v>
      </c>
      <c r="Z25" s="743"/>
      <c r="AA25" s="743"/>
      <c r="AB25" s="743"/>
      <c r="AC25" s="497">
        <f ca="1">+AG23</f>
        <v>0</v>
      </c>
      <c r="AD25" s="110"/>
      <c r="AE25" s="734" t="s">
        <v>960</v>
      </c>
      <c r="AF25" s="734"/>
      <c r="AG25" s="418" t="e">
        <f ca="1">IF(Info!B10=0.25,'6.Other Exp. Categories'!V41*20%,0)</f>
        <v>#N/A</v>
      </c>
      <c r="AH25" s="110"/>
      <c r="AI25" s="110"/>
      <c r="AJ25" s="110"/>
      <c r="AK25" s="110"/>
      <c r="AL25" s="110"/>
      <c r="AM25" s="110"/>
      <c r="AN25" s="110"/>
      <c r="AO25" s="110"/>
      <c r="AP25" s="110"/>
      <c r="AQ25" s="110"/>
      <c r="AR25" s="110"/>
      <c r="AS25" s="110"/>
      <c r="AT25" s="110"/>
      <c r="AU25" s="110"/>
      <c r="AV25" s="110"/>
      <c r="AW25" s="110"/>
      <c r="AX25" s="110"/>
      <c r="AY25" s="110"/>
    </row>
    <row r="26" spans="1:51" ht="17.25" customHeight="1" x14ac:dyDescent="0.25">
      <c r="A26" s="396">
        <f t="shared" si="1"/>
        <v>24</v>
      </c>
      <c r="B26" s="397"/>
      <c r="C26" s="398"/>
      <c r="D26" s="399"/>
      <c r="E26" s="397"/>
      <c r="F26" s="397"/>
      <c r="G26" s="400" t="str">
        <f>IF(Tabela16[[#This Row],[Value]]="","",IF(Tabela16[[#This Row],[Institution**]]="","Alert: Fill in Institution",IF('[3]6.Other Exp. Categories'!$B26="M","Note: impute in DPD charging costs for presenting papers at conferences",IF('[3]6.Other Exp. Categories'!$B26="SC","Note: Impute in AQ? SC needs validation from FCiência.ID",IF('[3]6.Other Exp. Categories'!$B26="AE","Note: Limited to a maximum of 10% of the total eligible project expenses",IF(Tabela16[[#This Row],[Expense Category*]]="RH",P42,""))))))</f>
        <v/>
      </c>
      <c r="L26" s="182"/>
      <c r="T26" s="483"/>
      <c r="U26" s="734" t="s">
        <v>937</v>
      </c>
      <c r="V26" s="734"/>
      <c r="W26" s="482" t="e">
        <f ca="1">'1.G.Data'!K7-W25</f>
        <v>#VALUE!</v>
      </c>
      <c r="X26" s="498"/>
      <c r="Y26" s="743" t="s">
        <v>958</v>
      </c>
      <c r="Z26" s="743"/>
      <c r="AA26" s="743"/>
      <c r="AB26" s="743"/>
      <c r="AC26" s="497" t="e">
        <f ca="1">+AG42</f>
        <v>#N/A</v>
      </c>
      <c r="AD26" s="110"/>
      <c r="AE26" s="734" t="s">
        <v>914</v>
      </c>
      <c r="AF26" s="734"/>
      <c r="AG26" s="418" t="e">
        <f ca="1">+'4.Team'!CC39+'4.Team'!CC48+'5.Equipments'!AH23+'5.Equipments'!AI23</f>
        <v>#N/A</v>
      </c>
      <c r="AH26" s="110"/>
      <c r="AI26" s="110"/>
      <c r="AJ26" s="110"/>
      <c r="AK26" s="110"/>
      <c r="AL26" s="110"/>
      <c r="AM26" s="110"/>
      <c r="AN26" s="110"/>
      <c r="AO26" s="110"/>
      <c r="AP26" s="110"/>
      <c r="AQ26" s="110"/>
      <c r="AR26" s="110"/>
      <c r="AS26" s="110"/>
      <c r="AT26" s="110"/>
      <c r="AU26" s="110"/>
      <c r="AV26" s="110"/>
      <c r="AW26" s="110"/>
      <c r="AX26" s="110"/>
      <c r="AY26" s="110"/>
    </row>
    <row r="27" spans="1:51" ht="17.25" customHeight="1" x14ac:dyDescent="0.25">
      <c r="A27" s="396">
        <f t="shared" si="1"/>
        <v>25</v>
      </c>
      <c r="B27" s="397"/>
      <c r="C27" s="398"/>
      <c r="D27" s="399"/>
      <c r="E27" s="397"/>
      <c r="F27" s="397"/>
      <c r="G27" s="400" t="str">
        <f>IF(Tabela16[[#This Row],[Value]]="","",IF(Tabela16[[#This Row],[Institution**]]="","Alert: Fill in Institution",IF('[3]6.Other Exp. Categories'!$B27="M","Note: impute in DPD charging costs for presenting papers at conferences",IF('[3]6.Other Exp. Categories'!$B27="SC","Note: Impute in AQ? SC needs validation from FCiência.ID",IF('[3]6.Other Exp. Categories'!$B27="AE","Note: Limited to a maximum of 10% of the total eligible project expenses",IF(Tabela16[[#This Row],[Expense Category*]]="RH",P43,""))))))</f>
        <v/>
      </c>
      <c r="I27" s="110"/>
      <c r="J27" s="110"/>
      <c r="K27" s="110"/>
      <c r="L27" s="183"/>
      <c r="T27" s="110"/>
      <c r="U27" s="734" t="s">
        <v>956</v>
      </c>
      <c r="V27" s="734"/>
      <c r="W27" s="482" t="e">
        <f ca="1">+W26</f>
        <v>#VALUE!</v>
      </c>
      <c r="X27" s="110"/>
      <c r="Y27" s="743" t="s">
        <v>959</v>
      </c>
      <c r="Z27" s="743"/>
      <c r="AA27" s="743"/>
      <c r="AB27" s="743"/>
      <c r="AC27" s="497" t="e">
        <f ca="1">+AC25-AC26</f>
        <v>#N/A</v>
      </c>
      <c r="AD27" s="110"/>
      <c r="AE27" s="734" t="s">
        <v>913</v>
      </c>
      <c r="AF27" s="734"/>
      <c r="AG27" s="418" t="e">
        <f ca="1">+AG25-AG26</f>
        <v>#N/A</v>
      </c>
      <c r="AH27" s="500" t="s">
        <v>961</v>
      </c>
      <c r="AI27" s="110"/>
      <c r="AJ27" s="110"/>
      <c r="AK27" s="110"/>
      <c r="AL27" s="110"/>
      <c r="AM27" s="110"/>
      <c r="AN27" s="110"/>
      <c r="AO27" s="110"/>
      <c r="AP27" s="110"/>
      <c r="AQ27" s="110"/>
      <c r="AR27" s="110"/>
      <c r="AS27" s="110"/>
      <c r="AT27" s="110"/>
      <c r="AU27" s="110"/>
      <c r="AV27" s="110"/>
      <c r="AW27" s="110"/>
      <c r="AX27" s="110"/>
      <c r="AY27" s="110"/>
    </row>
    <row r="28" spans="1:51" ht="17.25" customHeight="1" x14ac:dyDescent="0.25">
      <c r="A28" s="396">
        <f t="shared" si="1"/>
        <v>26</v>
      </c>
      <c r="B28" s="397"/>
      <c r="C28" s="398"/>
      <c r="D28" s="399"/>
      <c r="E28" s="397"/>
      <c r="F28" s="397"/>
      <c r="G28" s="400" t="str">
        <f>IF(Tabela16[[#This Row],[Value]]="","",IF(Tabela16[[#This Row],[Institution**]]="","Alert: Fill in Institution",IF('[3]6.Other Exp. Categories'!$B28="M","Note: impute in DPD charging costs for presenting papers at conferences",IF('[3]6.Other Exp. Categories'!$B28="SC","Note: Impute in AQ? SC needs validation from FCiência.ID",IF('[3]6.Other Exp. Categories'!$B28="AE","Note: Limited to a maximum of 10% of the total eligible project expenses",IF(Tabela16[[#This Row],[Expense Category*]]="RH",P44,""))))))</f>
        <v/>
      </c>
      <c r="I28" s="110"/>
      <c r="J28" s="110"/>
      <c r="K28" s="110"/>
      <c r="L28" s="110"/>
      <c r="T28" s="110"/>
      <c r="U28" s="741" t="e">
        <f ca="1">IF(W26&lt;0,AI21,"")</f>
        <v>#VALUE!</v>
      </c>
      <c r="V28" s="741"/>
      <c r="W28" s="741"/>
      <c r="X28" s="110"/>
      <c r="Y28" s="737" t="e">
        <f ca="1">IF(AC27&lt;0,AI19,IF(AC27&gt;0,AI20,""))</f>
        <v>#N/A</v>
      </c>
      <c r="Z28" s="737"/>
      <c r="AA28" s="737"/>
      <c r="AB28" s="737"/>
      <c r="AC28" s="737"/>
      <c r="AD28" s="110"/>
      <c r="AE28" s="739" t="e">
        <f ca="1">IF(AG27&lt;0,AI22,"")</f>
        <v>#N/A</v>
      </c>
      <c r="AF28" s="739"/>
      <c r="AG28" s="739"/>
      <c r="AH28" s="110"/>
      <c r="AI28" s="110"/>
      <c r="AJ28" s="110"/>
      <c r="AK28" s="110"/>
      <c r="AL28" s="110"/>
      <c r="AM28" s="110"/>
      <c r="AN28" s="110"/>
      <c r="AO28" s="110"/>
      <c r="AP28" s="110"/>
      <c r="AQ28" s="110"/>
      <c r="AR28" s="110"/>
      <c r="AS28" s="110"/>
      <c r="AT28" s="110"/>
      <c r="AU28" s="110"/>
      <c r="AV28" s="110"/>
      <c r="AW28" s="110"/>
      <c r="AX28" s="110"/>
      <c r="AY28" s="110"/>
    </row>
    <row r="29" spans="1:51" ht="17.25" customHeight="1" x14ac:dyDescent="0.25">
      <c r="A29" s="396">
        <f t="shared" si="1"/>
        <v>27</v>
      </c>
      <c r="B29" s="397"/>
      <c r="C29" s="398"/>
      <c r="D29" s="399"/>
      <c r="E29" s="397"/>
      <c r="F29" s="397"/>
      <c r="G29" s="400" t="str">
        <f>IF(Tabela16[[#This Row],[Value]]="","",IF(Tabela16[[#This Row],[Institution**]]="","Alert: Fill in Institution",IF('[3]6.Other Exp. Categories'!$B29="M","Note: impute in DPD charging costs for presenting papers at conferences",IF('[3]6.Other Exp. Categories'!$B29="SC","Note: Impute in AQ? SC needs validation from FCiência.ID",IF('[3]6.Other Exp. Categories'!$B29="AE","Note: Limited to a maximum of 10% of the total eligible project expenses",IF(Tabela16[[#This Row],[Expense Category*]]="RH",P45,""))))))</f>
        <v/>
      </c>
      <c r="I29" s="110"/>
      <c r="J29" s="110"/>
      <c r="K29" s="110"/>
      <c r="L29" s="110"/>
      <c r="T29" s="110"/>
      <c r="U29" s="742"/>
      <c r="V29" s="742"/>
      <c r="W29" s="742"/>
      <c r="X29" s="499"/>
      <c r="Y29" s="738"/>
      <c r="Z29" s="738"/>
      <c r="AA29" s="738"/>
      <c r="AB29" s="738"/>
      <c r="AC29" s="738"/>
      <c r="AD29" s="499"/>
      <c r="AE29" s="740"/>
      <c r="AF29" s="740"/>
      <c r="AG29" s="740"/>
      <c r="AH29" s="110"/>
      <c r="AI29" s="110"/>
      <c r="AJ29" s="110"/>
      <c r="AK29" s="110"/>
      <c r="AL29" s="110"/>
      <c r="AM29" s="110"/>
      <c r="AN29" s="110"/>
      <c r="AO29" s="110"/>
      <c r="AP29" s="110"/>
      <c r="AQ29" s="110"/>
      <c r="AR29" s="110"/>
      <c r="AS29" s="110"/>
      <c r="AT29" s="110"/>
      <c r="AU29" s="110"/>
      <c r="AV29" s="110"/>
      <c r="AW29" s="110"/>
      <c r="AX29" s="110"/>
      <c r="AY29" s="110"/>
    </row>
    <row r="30" spans="1:51" ht="17.25" customHeight="1" x14ac:dyDescent="0.25">
      <c r="A30" s="396">
        <f t="shared" si="1"/>
        <v>28</v>
      </c>
      <c r="B30" s="397"/>
      <c r="C30" s="398"/>
      <c r="D30" s="399"/>
      <c r="E30" s="397"/>
      <c r="F30" s="397"/>
      <c r="G30" s="400" t="str">
        <f>IF(Tabela16[[#This Row],[Value]]="","",IF(Tabela16[[#This Row],[Institution**]]="","Alert: Fill in Institution",IF('[3]6.Other Exp. Categories'!$B30="M","Note: impute in DPD charging costs for presenting papers at conferences",IF('[3]6.Other Exp. Categories'!$B30="SC","Note: Impute in AQ? SC needs validation from FCiência.ID",IF('[3]6.Other Exp. Categories'!$B30="AE","Note: Limited to a maximum of 10% of the total eligible project expenses",IF(Tabela16[[#This Row],[Expense Category*]]="RH",P46,""))))))</f>
        <v/>
      </c>
      <c r="I30" s="110"/>
      <c r="J30" s="110"/>
      <c r="K30" s="110"/>
      <c r="L30" s="110"/>
      <c r="T30" s="110"/>
      <c r="U30" s="735" t="s">
        <v>955</v>
      </c>
      <c r="V30" s="735"/>
      <c r="W30" s="735"/>
      <c r="X30" s="735"/>
      <c r="Y30" s="735"/>
      <c r="Z30" s="735"/>
      <c r="AA30" s="735"/>
      <c r="AB30" s="735"/>
      <c r="AC30" s="735"/>
      <c r="AD30" s="735"/>
      <c r="AE30" s="735"/>
      <c r="AF30" s="735"/>
      <c r="AG30" s="735"/>
      <c r="AH30" s="110"/>
      <c r="AI30" s="110"/>
      <c r="AJ30" s="110"/>
      <c r="AK30" s="110"/>
      <c r="AL30" s="110"/>
      <c r="AM30" s="110"/>
      <c r="AN30" s="110"/>
      <c r="AO30" s="110"/>
      <c r="AP30" s="110"/>
      <c r="AQ30" s="110"/>
      <c r="AR30" s="110"/>
      <c r="AS30" s="110"/>
      <c r="AT30" s="110"/>
      <c r="AU30" s="110"/>
      <c r="AV30" s="110"/>
      <c r="AW30" s="110"/>
      <c r="AX30" s="110"/>
      <c r="AY30" s="110"/>
    </row>
    <row r="31" spans="1:51" ht="17.25" customHeight="1" x14ac:dyDescent="0.25">
      <c r="A31" s="396">
        <f t="shared" si="1"/>
        <v>29</v>
      </c>
      <c r="B31" s="397"/>
      <c r="C31" s="398"/>
      <c r="D31" s="399"/>
      <c r="E31" s="397"/>
      <c r="F31" s="397"/>
      <c r="G31" s="400" t="str">
        <f>IF(Tabela16[[#This Row],[Value]]="","",IF(Tabela16[[#This Row],[Institution**]]="","Alert: Fill in Institution",IF('[3]6.Other Exp. Categories'!$B31="M","Note: impute in DPD charging costs for presenting papers at conferences",IF('[3]6.Other Exp. Categories'!$B31="SC","Note: Impute in AQ? SC needs validation from FCiência.ID",IF('[3]6.Other Exp. Categories'!$B31="AE","Note: Limited to a maximum of 10% of the total eligible project expenses",IF(Tabela16[[#This Row],[Expense Category*]]="RH",P47,""))))))</f>
        <v/>
      </c>
      <c r="I31" s="110"/>
      <c r="J31" s="110"/>
      <c r="K31" s="110"/>
      <c r="L31" s="110"/>
      <c r="T31" s="110"/>
      <c r="U31" s="736"/>
      <c r="V31" s="736"/>
      <c r="W31" s="736"/>
      <c r="X31" s="736"/>
      <c r="Y31" s="736"/>
      <c r="Z31" s="736"/>
      <c r="AA31" s="736"/>
      <c r="AB31" s="736"/>
      <c r="AC31" s="736"/>
      <c r="AD31" s="736"/>
      <c r="AE31" s="736"/>
      <c r="AF31" s="736"/>
      <c r="AG31" s="736"/>
      <c r="AH31" s="110"/>
      <c r="AI31" s="110"/>
      <c r="AJ31" s="110"/>
      <c r="AK31" s="110"/>
      <c r="AL31" s="110"/>
      <c r="AM31" s="110"/>
      <c r="AN31" s="110"/>
      <c r="AO31" s="110"/>
      <c r="AP31" s="110"/>
      <c r="AQ31" s="110"/>
      <c r="AR31" s="110"/>
      <c r="AS31" s="110"/>
      <c r="AT31" s="110"/>
      <c r="AU31" s="110"/>
      <c r="AV31" s="110"/>
      <c r="AW31" s="110"/>
      <c r="AX31" s="110"/>
      <c r="AY31" s="110"/>
    </row>
    <row r="32" spans="1:51" ht="17.25" customHeight="1" x14ac:dyDescent="0.25">
      <c r="A32" s="396">
        <f t="shared" si="1"/>
        <v>30</v>
      </c>
      <c r="B32" s="397"/>
      <c r="C32" s="398"/>
      <c r="D32" s="399"/>
      <c r="E32" s="397"/>
      <c r="F32" s="397"/>
      <c r="G32" s="400" t="str">
        <f>IF(Tabela16[[#This Row],[Value]]="","",IF(Tabela16[[#This Row],[Institution**]]="","Alert: Fill in Institution",IF('[3]6.Other Exp. Categories'!$B32="M","Note: impute in DPD charging costs for presenting papers at conferences",IF('[3]6.Other Exp. Categories'!$B32="SC","Note: Impute in AQ? SC needs validation from FCiência.ID",IF('[3]6.Other Exp. Categories'!$B32="AE","Note: Limited to a maximum of 10% of the total eligible project expenses",IF(Tabela16[[#This Row],[Expense Category*]]="RH",P48,""))))))</f>
        <v/>
      </c>
      <c r="I32" s="110"/>
      <c r="J32" s="110"/>
      <c r="K32" s="110"/>
      <c r="L32" s="110"/>
      <c r="T32" s="110"/>
      <c r="U32" s="490" t="s">
        <v>895</v>
      </c>
      <c r="V32" s="466" t="str">
        <f>+V2</f>
        <v>FCiências.ID</v>
      </c>
      <c r="W32" s="466">
        <f t="shared" ref="W32:AG32" si="3">+W2</f>
        <v>0</v>
      </c>
      <c r="X32" s="466">
        <f t="shared" si="3"/>
        <v>0</v>
      </c>
      <c r="Y32" s="466">
        <f t="shared" si="3"/>
        <v>0</v>
      </c>
      <c r="Z32" s="466">
        <f t="shared" si="3"/>
        <v>0</v>
      </c>
      <c r="AA32" s="466">
        <f t="shared" si="3"/>
        <v>0</v>
      </c>
      <c r="AB32" s="466">
        <f t="shared" si="3"/>
        <v>0</v>
      </c>
      <c r="AC32" s="466">
        <f t="shared" si="3"/>
        <v>0</v>
      </c>
      <c r="AD32" s="466">
        <f t="shared" si="3"/>
        <v>0</v>
      </c>
      <c r="AE32" s="466">
        <f t="shared" si="3"/>
        <v>0</v>
      </c>
      <c r="AF32" s="466">
        <f t="shared" si="3"/>
        <v>0</v>
      </c>
      <c r="AG32" s="466" t="str">
        <f t="shared" si="3"/>
        <v>Total</v>
      </c>
      <c r="AH32" s="110"/>
      <c r="AI32" s="110"/>
      <c r="AJ32" s="110"/>
      <c r="AK32" s="110"/>
      <c r="AL32" s="110"/>
      <c r="AM32" s="110"/>
      <c r="AN32" s="110"/>
      <c r="AO32" s="110"/>
      <c r="AP32" s="110"/>
      <c r="AQ32" s="110"/>
      <c r="AR32" s="110"/>
      <c r="AS32" s="110"/>
      <c r="AT32" s="110"/>
      <c r="AU32" s="110"/>
      <c r="AV32" s="110"/>
      <c r="AW32" s="110"/>
      <c r="AX32" s="110"/>
      <c r="AY32" s="110"/>
    </row>
    <row r="33" spans="1:51" ht="17.25" customHeight="1" x14ac:dyDescent="0.25">
      <c r="A33" s="396">
        <f t="shared" si="1"/>
        <v>31</v>
      </c>
      <c r="B33" s="397"/>
      <c r="C33" s="398"/>
      <c r="D33" s="399"/>
      <c r="E33" s="397"/>
      <c r="F33" s="397"/>
      <c r="G33" s="400" t="str">
        <f>IF(Tabela16[[#This Row],[Value]]="","",IF(Tabela16[[#This Row],[Institution**]]="","Alert: Fill in Institution",IF('[3]6.Other Exp. Categories'!$B33="M","Note: impute in DPD charging costs for presenting papers at conferences",IF('[3]6.Other Exp. Categories'!$B33="SC","Note: Impute in AQ? SC needs validation from FCiência.ID",IF('[3]6.Other Exp. Categories'!$B33="AE","Note: Limited to a maximum of 10% of the total eligible project expenses",IF(Tabela16[[#This Row],[Expense Category*]]="RH",P49,""))))))</f>
        <v/>
      </c>
      <c r="I33" s="110"/>
      <c r="J33" s="110"/>
      <c r="K33" s="110"/>
      <c r="L33" s="110"/>
      <c r="T33" s="110"/>
      <c r="U33" s="401" t="s">
        <v>39</v>
      </c>
      <c r="V33" s="491" t="e">
        <f ca="1">SUMIFS(Tabela16[Value],Tabela16[Expense Category*],$U33,Tabela16[Institution**],V$32)+'4.Team'!CB39+'4.Team'!CB48</f>
        <v>#N/A</v>
      </c>
      <c r="W33" s="491">
        <f>SUMIFS(Tabela16[Value],Tabela16[Expense Category*],$U33,Tabela16[Institution**],W$32)</f>
        <v>0</v>
      </c>
      <c r="X33" s="491">
        <f>SUMIFS(Tabela16[Value],Tabela16[Expense Category*],$U33,Tabela16[Institution**],X$32)</f>
        <v>0</v>
      </c>
      <c r="Y33" s="491">
        <f>SUMIFS(Tabela16[Value],Tabela16[Expense Category*],$U33,Tabela16[Institution**],Y$32)</f>
        <v>0</v>
      </c>
      <c r="Z33" s="491">
        <f>SUMIFS(Tabela16[Value],Tabela16[Expense Category*],$U33,Tabela16[Institution**],Z$32)</f>
        <v>0</v>
      </c>
      <c r="AA33" s="491">
        <f>SUMIFS(Tabela16[Value],Tabela16[Expense Category*],$U33,Tabela16[Institution**],AA$32)</f>
        <v>0</v>
      </c>
      <c r="AB33" s="491">
        <f>SUMIFS(Tabela16[Value],Tabela16[Expense Category*],$U33,Tabela16[Institution**],AB$32)</f>
        <v>0</v>
      </c>
      <c r="AC33" s="491">
        <f>SUMIFS(Tabela16[Value],Tabela16[Expense Category*],$U33,Tabela16[Institution**],AC$32)</f>
        <v>0</v>
      </c>
      <c r="AD33" s="491">
        <f>SUMIFS(Tabela16[Value],Tabela16[Expense Category*],$U33,Tabela16[Institution**],AD$32)</f>
        <v>0</v>
      </c>
      <c r="AE33" s="491">
        <f>SUMIFS(Tabela16[Value],Tabela16[Expense Category*],$U33,Tabela16[Institution**],AE$32)</f>
        <v>0</v>
      </c>
      <c r="AF33" s="491">
        <f>SUMIFS(Tabela16[Value],Tabela16[Expense Category*],$U33,Tabela16[Institution**],AF$32)</f>
        <v>0</v>
      </c>
      <c r="AG33" s="491" t="e">
        <f ca="1">SUM(V33:AF33)</f>
        <v>#N/A</v>
      </c>
      <c r="AH33" s="110"/>
      <c r="AI33" s="110"/>
      <c r="AJ33" s="110"/>
      <c r="AK33" s="110"/>
      <c r="AL33" s="110"/>
      <c r="AM33" s="110"/>
      <c r="AN33" s="110"/>
      <c r="AO33" s="110"/>
      <c r="AP33" s="110"/>
      <c r="AQ33" s="110"/>
      <c r="AR33" s="110"/>
      <c r="AS33" s="110"/>
      <c r="AT33" s="110"/>
      <c r="AU33" s="110"/>
      <c r="AV33" s="110"/>
      <c r="AW33" s="110"/>
      <c r="AX33" s="110"/>
      <c r="AY33" s="110"/>
    </row>
    <row r="34" spans="1:51" ht="17.25" customHeight="1" x14ac:dyDescent="0.25">
      <c r="A34" s="396">
        <f t="shared" si="1"/>
        <v>32</v>
      </c>
      <c r="B34" s="397"/>
      <c r="C34" s="398"/>
      <c r="D34" s="399"/>
      <c r="E34" s="397"/>
      <c r="F34" s="397"/>
      <c r="G34" s="400" t="str">
        <f>IF(Tabela16[[#This Row],[Value]]="","",IF(Tabela16[[#This Row],[Institution**]]="","Alert: Fill in Institution",IF('[3]6.Other Exp. Categories'!$B34="M","Note: impute in DPD charging costs for presenting papers at conferences",IF('[3]6.Other Exp. Categories'!$B34="SC","Note: Impute in AQ? SC needs validation from FCiência.ID",IF('[3]6.Other Exp. Categories'!$B34="AE","Note: Limited to a maximum of 10% of the total eligible project expenses",IF(Tabela16[[#This Row],[Expense Category*]]="RH",P50,""))))))</f>
        <v/>
      </c>
      <c r="I34" s="110"/>
      <c r="J34" s="110"/>
      <c r="K34" s="110"/>
      <c r="L34" s="110"/>
      <c r="T34" s="110"/>
      <c r="U34" s="404" t="s">
        <v>4</v>
      </c>
      <c r="V34" s="491">
        <f>SUMIFS(Tabela16[Value],Tabela16[Expense Category*],$U34,Tabela16[Institution**],V$32)</f>
        <v>0</v>
      </c>
      <c r="W34" s="491">
        <f>SUMIFS(Tabela16[Value],Tabela16[Expense Category*],$U34,Tabela16[Institution**],W$32)</f>
        <v>0</v>
      </c>
      <c r="X34" s="491">
        <f>SUMIFS(Tabela16[Value],Tabela16[Expense Category*],$U34,Tabela16[Institution**],X$32)</f>
        <v>0</v>
      </c>
      <c r="Y34" s="491">
        <f>SUMIFS(Tabela16[Value],Tabela16[Expense Category*],$U34,Tabela16[Institution**],Y$32)</f>
        <v>0</v>
      </c>
      <c r="Z34" s="491">
        <f>SUMIFS(Tabela16[Value],Tabela16[Expense Category*],$U34,Tabela16[Institution**],Z$32)</f>
        <v>0</v>
      </c>
      <c r="AA34" s="491">
        <f>SUMIFS(Tabela16[Value],Tabela16[Expense Category*],$U34,Tabela16[Institution**],AA$32)</f>
        <v>0</v>
      </c>
      <c r="AB34" s="491">
        <f>SUMIFS(Tabela16[Value],Tabela16[Expense Category*],$U34,Tabela16[Institution**],AB$32)</f>
        <v>0</v>
      </c>
      <c r="AC34" s="491">
        <f>SUMIFS(Tabela16[Value],Tabela16[Expense Category*],$U34,Tabela16[Institution**],AC$32)</f>
        <v>0</v>
      </c>
      <c r="AD34" s="491">
        <f>SUMIFS(Tabela16[Value],Tabela16[Expense Category*],$U34,Tabela16[Institution**],AD$32)</f>
        <v>0</v>
      </c>
      <c r="AE34" s="491">
        <f>SUMIFS(Tabela16[Value],Tabela16[Expense Category*],$U34,Tabela16[Institution**],AE$32)</f>
        <v>0</v>
      </c>
      <c r="AF34" s="491">
        <f>SUMIFS(Tabela16[Value],Tabela16[Expense Category*],$U34,Tabela16[Institution**],AF$32)</f>
        <v>0</v>
      </c>
      <c r="AG34" s="491">
        <f t="shared" ref="AG34:AG39" si="4">SUM(V34:AF34)</f>
        <v>0</v>
      </c>
      <c r="AH34" s="110"/>
      <c r="AI34" s="110"/>
      <c r="AJ34" s="110"/>
      <c r="AK34" s="110"/>
      <c r="AL34" s="110"/>
      <c r="AM34" s="110"/>
      <c r="AN34" s="110"/>
      <c r="AO34" s="110"/>
      <c r="AP34" s="110"/>
      <c r="AQ34" s="110"/>
      <c r="AR34" s="110"/>
      <c r="AS34" s="110"/>
      <c r="AT34" s="110"/>
      <c r="AU34" s="110"/>
      <c r="AV34" s="110"/>
      <c r="AW34" s="110"/>
      <c r="AX34" s="110"/>
      <c r="AY34" s="110"/>
    </row>
    <row r="35" spans="1:51" ht="17.25" customHeight="1" x14ac:dyDescent="0.25">
      <c r="A35" s="396">
        <f t="shared" si="1"/>
        <v>33</v>
      </c>
      <c r="B35" s="397"/>
      <c r="C35" s="398"/>
      <c r="D35" s="399"/>
      <c r="E35" s="397"/>
      <c r="F35" s="397"/>
      <c r="G35" s="400" t="str">
        <f>IF(Tabela16[[#This Row],[Value]]="","",IF(Tabela16[[#This Row],[Institution**]]="","Alert: Fill in Institution",IF('[3]6.Other Exp. Categories'!$B35="M","Note: impute in DPD charging costs for presenting papers at conferences",IF('[3]6.Other Exp. Categories'!$B35="SC","Note: Impute in AQ? SC needs validation from FCiência.ID",IF('[3]6.Other Exp. Categories'!$B35="AE","Note: Limited to a maximum of 10% of the total eligible project expenses",IF(Tabela16[[#This Row],[Expense Category*]]="RH",P51,""))))))</f>
        <v/>
      </c>
      <c r="I35" s="110"/>
      <c r="J35" s="110"/>
      <c r="K35" s="110"/>
      <c r="L35" s="110"/>
      <c r="T35" s="110"/>
      <c r="U35" s="404" t="s">
        <v>40</v>
      </c>
      <c r="V35" s="491">
        <f>SUMIFS(Tabela16[Value],Tabela16[Expense Category*],$U35,Tabela16[Institution**],V$32)</f>
        <v>0</v>
      </c>
      <c r="W35" s="491">
        <f>SUMIFS(Tabela16[Value],Tabela16[Expense Category*],$U35,Tabela16[Institution**],W$32)</f>
        <v>0</v>
      </c>
      <c r="X35" s="491">
        <f>SUMIFS(Tabela16[Value],Tabela16[Expense Category*],$U35,Tabela16[Institution**],X$32)</f>
        <v>0</v>
      </c>
      <c r="Y35" s="491">
        <f>SUMIFS(Tabela16[Value],Tabela16[Expense Category*],$U35,Tabela16[Institution**],Y$32)</f>
        <v>0</v>
      </c>
      <c r="Z35" s="491">
        <f>SUMIFS(Tabela16[Value],Tabela16[Expense Category*],$U35,Tabela16[Institution**],Z$32)</f>
        <v>0</v>
      </c>
      <c r="AA35" s="491">
        <f>SUMIFS(Tabela16[Value],Tabela16[Expense Category*],$U35,Tabela16[Institution**],AA$32)</f>
        <v>0</v>
      </c>
      <c r="AB35" s="491">
        <f>SUMIFS(Tabela16[Value],Tabela16[Expense Category*],$U35,Tabela16[Institution**],AB$32)</f>
        <v>0</v>
      </c>
      <c r="AC35" s="491">
        <f>SUMIFS(Tabela16[Value],Tabela16[Expense Category*],$U35,Tabela16[Institution**],AC$32)</f>
        <v>0</v>
      </c>
      <c r="AD35" s="491">
        <f>SUMIFS(Tabela16[Value],Tabela16[Expense Category*],$U35,Tabela16[Institution**],AD$32)</f>
        <v>0</v>
      </c>
      <c r="AE35" s="491">
        <f>SUMIFS(Tabela16[Value],Tabela16[Expense Category*],$U35,Tabela16[Institution**],AE$32)</f>
        <v>0</v>
      </c>
      <c r="AF35" s="491">
        <f>SUMIFS(Tabela16[Value],Tabela16[Expense Category*],$U35,Tabela16[Institution**],AF$32)</f>
        <v>0</v>
      </c>
      <c r="AG35" s="491">
        <f t="shared" si="4"/>
        <v>0</v>
      </c>
      <c r="AH35" s="110"/>
      <c r="AI35" s="110"/>
      <c r="AJ35" s="110"/>
      <c r="AK35" s="110"/>
      <c r="AL35" s="110"/>
      <c r="AM35" s="110"/>
      <c r="AN35" s="110"/>
      <c r="AO35" s="110"/>
      <c r="AP35" s="110"/>
      <c r="AQ35" s="110"/>
      <c r="AR35" s="110"/>
      <c r="AS35" s="110"/>
      <c r="AT35" s="110"/>
      <c r="AU35" s="110"/>
      <c r="AV35" s="110"/>
      <c r="AW35" s="110"/>
      <c r="AX35" s="110"/>
      <c r="AY35" s="110"/>
    </row>
    <row r="36" spans="1:51" ht="17.25" customHeight="1" x14ac:dyDescent="0.25">
      <c r="A36" s="396">
        <f t="shared" si="1"/>
        <v>34</v>
      </c>
      <c r="B36" s="397"/>
      <c r="C36" s="398"/>
      <c r="D36" s="399"/>
      <c r="E36" s="397"/>
      <c r="F36" s="397"/>
      <c r="G36" s="400" t="str">
        <f>IF(Tabela16[[#This Row],[Value]]="","",IF(Tabela16[[#This Row],[Institution**]]="","Alert: Fill in Institution",IF('[3]6.Other Exp. Categories'!$B36="M","Note: impute in DPD charging costs for presenting papers at conferences",IF('[3]6.Other Exp. Categories'!$B36="SC","Note: Impute in AQ? SC needs validation from FCiência.ID",IF('[3]6.Other Exp. Categories'!$B36="AE","Note: Limited to a maximum of 10% of the total eligible project expenses",IF(Tabela16[[#This Row],[Expense Category*]]="RH",P52,""))))))</f>
        <v/>
      </c>
      <c r="I36" s="110"/>
      <c r="J36" s="110"/>
      <c r="K36" s="110"/>
      <c r="L36" s="110"/>
      <c r="T36" s="110"/>
      <c r="U36" s="404" t="s">
        <v>478</v>
      </c>
      <c r="V36" s="491">
        <f>SUMIFS(Tabela16[Value],Tabela16[Expense Category*],$U36,Tabela16[Institution**],V$32)</f>
        <v>0</v>
      </c>
      <c r="W36" s="491">
        <f>SUMIFS(Tabela16[Value],Tabela16[Expense Category*],$U36,Tabela16[Institution**],W$32)</f>
        <v>0</v>
      </c>
      <c r="X36" s="491">
        <f>SUMIFS(Tabela16[Value],Tabela16[Expense Category*],$U36,Tabela16[Institution**],X$32)</f>
        <v>0</v>
      </c>
      <c r="Y36" s="491">
        <f>SUMIFS(Tabela16[Value],Tabela16[Expense Category*],$U36,Tabela16[Institution**],Y$32)</f>
        <v>0</v>
      </c>
      <c r="Z36" s="491">
        <f>SUMIFS(Tabela16[Value],Tabela16[Expense Category*],$U36,Tabela16[Institution**],Z$32)</f>
        <v>0</v>
      </c>
      <c r="AA36" s="491">
        <f>SUMIFS(Tabela16[Value],Tabela16[Expense Category*],$U36,Tabela16[Institution**],AA$32)</f>
        <v>0</v>
      </c>
      <c r="AB36" s="491">
        <f>SUMIFS(Tabela16[Value],Tabela16[Expense Category*],$U36,Tabela16[Institution**],AB$32)</f>
        <v>0</v>
      </c>
      <c r="AC36" s="491">
        <f>SUMIFS(Tabela16[Value],Tabela16[Expense Category*],$U36,Tabela16[Institution**],AC$32)</f>
        <v>0</v>
      </c>
      <c r="AD36" s="491">
        <f>SUMIFS(Tabela16[Value],Tabela16[Expense Category*],$U36,Tabela16[Institution**],AD$32)</f>
        <v>0</v>
      </c>
      <c r="AE36" s="491">
        <f>SUMIFS(Tabela16[Value],Tabela16[Expense Category*],$U36,Tabela16[Institution**],AE$32)</f>
        <v>0</v>
      </c>
      <c r="AF36" s="491">
        <f>SUMIFS(Tabela16[Value],Tabela16[Expense Category*],$U36,Tabela16[Institution**],AF$32)</f>
        <v>0</v>
      </c>
      <c r="AG36" s="491">
        <f t="shared" si="4"/>
        <v>0</v>
      </c>
      <c r="AH36" s="110"/>
      <c r="AI36" s="110"/>
      <c r="AJ36" s="110"/>
      <c r="AK36" s="110"/>
      <c r="AL36" s="110"/>
      <c r="AM36" s="110"/>
      <c r="AN36" s="110"/>
      <c r="AO36" s="110"/>
      <c r="AP36" s="110"/>
      <c r="AQ36" s="110"/>
      <c r="AR36" s="110"/>
      <c r="AS36" s="110"/>
      <c r="AT36" s="110"/>
      <c r="AU36" s="110"/>
      <c r="AV36" s="110"/>
      <c r="AW36" s="110"/>
      <c r="AX36" s="110"/>
      <c r="AY36" s="110"/>
    </row>
    <row r="37" spans="1:51" ht="17.25" customHeight="1" x14ac:dyDescent="0.25">
      <c r="A37" s="396">
        <f t="shared" si="1"/>
        <v>35</v>
      </c>
      <c r="B37" s="397"/>
      <c r="C37" s="398"/>
      <c r="D37" s="399"/>
      <c r="E37" s="397"/>
      <c r="F37" s="397"/>
      <c r="G37" s="400" t="str">
        <f>IF(Tabela16[[#This Row],[Value]]="","",IF(Tabela16[[#This Row],[Institution**]]="","Alert: Fill in Institution",IF('[3]6.Other Exp. Categories'!$B37="M","Note: impute in DPD charging costs for presenting papers at conferences",IF('[3]6.Other Exp. Categories'!$B37="SC","Note: Impute in AQ? SC needs validation from FCiência.ID",IF('[3]6.Other Exp. Categories'!$B37="AE","Note: Limited to a maximum of 10% of the total eligible project expenses",IF(Tabela16[[#This Row],[Expense Category*]]="RH",P53,""))))))</f>
        <v/>
      </c>
      <c r="I37" s="110"/>
      <c r="J37" s="110"/>
      <c r="K37" s="110"/>
      <c r="L37" s="110"/>
      <c r="T37" s="110"/>
      <c r="U37" s="404" t="s">
        <v>43</v>
      </c>
      <c r="V37" s="491">
        <f>SUMIFS(Tabela16[Value],Tabela16[Expense Category*],$U37,Tabela16[Institution**],V$32)</f>
        <v>0</v>
      </c>
      <c r="W37" s="491">
        <f>SUMIFS(Tabela16[Value],Tabela16[Expense Category*],$U37,Tabela16[Institution**],W$32)</f>
        <v>0</v>
      </c>
      <c r="X37" s="491">
        <f>SUMIFS(Tabela16[Value],Tabela16[Expense Category*],$U37,Tabela16[Institution**],X$32)</f>
        <v>0</v>
      </c>
      <c r="Y37" s="491">
        <f>SUMIFS(Tabela16[Value],Tabela16[Expense Category*],$U37,Tabela16[Institution**],Y$32)</f>
        <v>0</v>
      </c>
      <c r="Z37" s="491">
        <f>SUMIFS(Tabela16[Value],Tabela16[Expense Category*],$U37,Tabela16[Institution**],Z$32)</f>
        <v>0</v>
      </c>
      <c r="AA37" s="491">
        <f>SUMIFS(Tabela16[Value],Tabela16[Expense Category*],$U37,Tabela16[Institution**],AA$32)</f>
        <v>0</v>
      </c>
      <c r="AB37" s="491">
        <f>SUMIFS(Tabela16[Value],Tabela16[Expense Category*],$U37,Tabela16[Institution**],AB$32)</f>
        <v>0</v>
      </c>
      <c r="AC37" s="491">
        <f>SUMIFS(Tabela16[Value],Tabela16[Expense Category*],$U37,Tabela16[Institution**],AC$32)</f>
        <v>0</v>
      </c>
      <c r="AD37" s="491">
        <f>SUMIFS(Tabela16[Value],Tabela16[Expense Category*],$U37,Tabela16[Institution**],AD$32)</f>
        <v>0</v>
      </c>
      <c r="AE37" s="491">
        <f>SUMIFS(Tabela16[Value],Tabela16[Expense Category*],$U37,Tabela16[Institution**],AE$32)</f>
        <v>0</v>
      </c>
      <c r="AF37" s="491">
        <f>SUMIFS(Tabela16[Value],Tabela16[Expense Category*],$U37,Tabela16[Institution**],AF$32)</f>
        <v>0</v>
      </c>
      <c r="AG37" s="491">
        <f t="shared" si="4"/>
        <v>0</v>
      </c>
      <c r="AH37" s="110"/>
      <c r="AI37" s="110"/>
      <c r="AJ37" s="110"/>
      <c r="AK37" s="110"/>
      <c r="AL37" s="110"/>
      <c r="AM37" s="110"/>
      <c r="AN37" s="110"/>
      <c r="AO37" s="110"/>
      <c r="AP37" s="110"/>
      <c r="AQ37" s="110"/>
      <c r="AR37" s="110"/>
      <c r="AS37" s="110"/>
      <c r="AT37" s="110"/>
      <c r="AU37" s="110"/>
      <c r="AV37" s="110"/>
      <c r="AW37" s="110"/>
      <c r="AX37" s="110"/>
      <c r="AY37" s="110"/>
    </row>
    <row r="38" spans="1:51" ht="17.25" customHeight="1" x14ac:dyDescent="0.25">
      <c r="A38" s="396">
        <f t="shared" si="1"/>
        <v>36</v>
      </c>
      <c r="B38" s="397"/>
      <c r="C38" s="398"/>
      <c r="D38" s="399"/>
      <c r="E38" s="397"/>
      <c r="F38" s="397"/>
      <c r="G38" s="400" t="str">
        <f>IF(Tabela16[[#This Row],[Value]]="","",IF(Tabela16[[#This Row],[Institution**]]="","Alert: Fill in Institution",IF('[3]6.Other Exp. Categories'!$B38="M","Note: impute in DPD charging costs for presenting papers at conferences",IF('[3]6.Other Exp. Categories'!$B38="SC","Note: Impute in AQ? SC needs validation from FCiência.ID",IF('[3]6.Other Exp. Categories'!$B38="AE","Note: Limited to a maximum of 10% of the total eligible project expenses",IF(Tabela16[[#This Row],[Expense Category*]]="RH",P54,""))))))</f>
        <v/>
      </c>
      <c r="I38" s="110"/>
      <c r="J38" s="110"/>
      <c r="K38" s="110"/>
      <c r="L38" s="110"/>
      <c r="T38" s="110"/>
      <c r="U38" s="404" t="s">
        <v>42</v>
      </c>
      <c r="V38" s="491">
        <f>SUMIFS(Tabela16[Value],Tabela16[Expense Category*],$U38,Tabela16[Institution**],V$32)</f>
        <v>0</v>
      </c>
      <c r="W38" s="491">
        <f>SUMIFS(Tabela16[Value],Tabela16[Expense Category*],$U38,Tabela16[Institution**],W$32)</f>
        <v>0</v>
      </c>
      <c r="X38" s="491">
        <f>SUMIFS(Tabela16[Value],Tabela16[Expense Category*],$U38,Tabela16[Institution**],X$32)</f>
        <v>0</v>
      </c>
      <c r="Y38" s="491">
        <f>SUMIFS(Tabela16[Value],Tabela16[Expense Category*],$U38,Tabela16[Institution**],Y$32)</f>
        <v>0</v>
      </c>
      <c r="Z38" s="491">
        <f>SUMIFS(Tabela16[Value],Tabela16[Expense Category*],$U38,Tabela16[Institution**],Z$32)</f>
        <v>0</v>
      </c>
      <c r="AA38" s="491">
        <f>SUMIFS(Tabela16[Value],Tabela16[Expense Category*],$U38,Tabela16[Institution**],AA$32)</f>
        <v>0</v>
      </c>
      <c r="AB38" s="491">
        <f>SUMIFS(Tabela16[Value],Tabela16[Expense Category*],$U38,Tabela16[Institution**],AB$32)</f>
        <v>0</v>
      </c>
      <c r="AC38" s="491">
        <f>SUMIFS(Tabela16[Value],Tabela16[Expense Category*],$U38,Tabela16[Institution**],AC$32)</f>
        <v>0</v>
      </c>
      <c r="AD38" s="491">
        <f>SUMIFS(Tabela16[Value],Tabela16[Expense Category*],$U38,Tabela16[Institution**],AD$32)</f>
        <v>0</v>
      </c>
      <c r="AE38" s="491">
        <f>SUMIFS(Tabela16[Value],Tabela16[Expense Category*],$U38,Tabela16[Institution**],AE$32)</f>
        <v>0</v>
      </c>
      <c r="AF38" s="491">
        <f>SUMIFS(Tabela16[Value],Tabela16[Expense Category*],$U38,Tabela16[Institution**],AF$32)</f>
        <v>0</v>
      </c>
      <c r="AG38" s="491">
        <f t="shared" si="4"/>
        <v>0</v>
      </c>
      <c r="AH38" s="110"/>
      <c r="AI38" s="110"/>
      <c r="AJ38" s="110"/>
      <c r="AK38" s="110"/>
      <c r="AL38" s="110"/>
      <c r="AM38" s="110"/>
      <c r="AN38" s="110"/>
      <c r="AO38" s="110"/>
      <c r="AP38" s="110"/>
      <c r="AQ38" s="110"/>
      <c r="AR38" s="110"/>
      <c r="AS38" s="110"/>
      <c r="AT38" s="110"/>
      <c r="AU38" s="110"/>
      <c r="AV38" s="110"/>
      <c r="AW38" s="110"/>
      <c r="AX38" s="110"/>
      <c r="AY38" s="110"/>
    </row>
    <row r="39" spans="1:51" ht="17.25" customHeight="1" x14ac:dyDescent="0.25">
      <c r="A39" s="396">
        <f t="shared" si="1"/>
        <v>37</v>
      </c>
      <c r="B39" s="397"/>
      <c r="C39" s="398"/>
      <c r="D39" s="399"/>
      <c r="E39" s="397"/>
      <c r="F39" s="397"/>
      <c r="G39" s="400" t="str">
        <f>IF(Tabela16[[#This Row],[Value]]="","",IF(Tabela16[[#This Row],[Institution**]]="","Alert: Fill in Institution",IF('[3]6.Other Exp. Categories'!$B39="M","Note: impute in DPD charging costs for presenting papers at conferences",IF('[3]6.Other Exp. Categories'!$B39="SC","Note: Impute in AQ? SC needs validation from FCiência.ID",IF('[3]6.Other Exp. Categories'!$B39="AE","Note: Limited to a maximum of 10% of the total eligible project expenses",IF(Tabela16[[#This Row],[Expense Category*]]="RH",P55,""))))))</f>
        <v/>
      </c>
      <c r="I39" s="110"/>
      <c r="J39" s="110"/>
      <c r="K39" s="110"/>
      <c r="L39" s="110"/>
      <c r="T39" s="110"/>
      <c r="U39" s="404" t="s">
        <v>41</v>
      </c>
      <c r="V39" s="491">
        <f>SUMIFS(Tabela16[Value],Tabela16[Expense Category*],$U39,Tabela16[Institution**],V$32)+'5.Equipments'!AG23</f>
        <v>0</v>
      </c>
      <c r="W39" s="491">
        <f>SUMIFS(Tabela16[Value],Tabela16[Expense Category*],$U39,Tabela16[Institution**],W$32)</f>
        <v>0</v>
      </c>
      <c r="X39" s="491">
        <f>SUMIFS(Tabela16[Value],Tabela16[Expense Category*],$U39,Tabela16[Institution**],X$32)</f>
        <v>0</v>
      </c>
      <c r="Y39" s="491">
        <f>SUMIFS(Tabela16[Value],Tabela16[Expense Category*],$U39,Tabela16[Institution**],Y$32)</f>
        <v>0</v>
      </c>
      <c r="Z39" s="491">
        <f>SUMIFS(Tabela16[Value],Tabela16[Expense Category*],$U39,Tabela16[Institution**],Z$32)</f>
        <v>0</v>
      </c>
      <c r="AA39" s="491">
        <f>SUMIFS(Tabela16[Value],Tabela16[Expense Category*],$U39,Tabela16[Institution**],AA$32)</f>
        <v>0</v>
      </c>
      <c r="AB39" s="491">
        <f>SUMIFS(Tabela16[Value],Tabela16[Expense Category*],$U39,Tabela16[Institution**],AB$32)</f>
        <v>0</v>
      </c>
      <c r="AC39" s="491">
        <f>SUMIFS(Tabela16[Value],Tabela16[Expense Category*],$U39,Tabela16[Institution**],AC$32)</f>
        <v>0</v>
      </c>
      <c r="AD39" s="491">
        <f>SUMIFS(Tabela16[Value],Tabela16[Expense Category*],$U39,Tabela16[Institution**],AD$32)</f>
        <v>0</v>
      </c>
      <c r="AE39" s="491">
        <f>SUMIFS(Tabela16[Value],Tabela16[Expense Category*],$U39,Tabela16[Institution**],AE$32)</f>
        <v>0</v>
      </c>
      <c r="AF39" s="491">
        <f>SUMIFS(Tabela16[Value],Tabela16[Expense Category*],$U39,Tabela16[Institution**],AF$32)</f>
        <v>0</v>
      </c>
      <c r="AG39" s="491">
        <f t="shared" si="4"/>
        <v>0</v>
      </c>
      <c r="AH39" s="110"/>
      <c r="AI39" s="110"/>
      <c r="AJ39" s="110"/>
      <c r="AK39" s="110"/>
      <c r="AL39" s="110"/>
      <c r="AM39" s="110"/>
      <c r="AN39" s="110"/>
      <c r="AO39" s="110"/>
      <c r="AP39" s="110"/>
      <c r="AQ39" s="110"/>
      <c r="AR39" s="110"/>
      <c r="AS39" s="110"/>
      <c r="AT39" s="110"/>
      <c r="AU39" s="110"/>
      <c r="AV39" s="110"/>
      <c r="AW39" s="110"/>
      <c r="AX39" s="110"/>
      <c r="AY39" s="110"/>
    </row>
    <row r="40" spans="1:51" ht="17.25" customHeight="1" x14ac:dyDescent="0.25">
      <c r="A40" s="396">
        <f t="shared" si="1"/>
        <v>38</v>
      </c>
      <c r="B40" s="397"/>
      <c r="C40" s="398"/>
      <c r="D40" s="399"/>
      <c r="E40" s="397"/>
      <c r="F40" s="397"/>
      <c r="G40" s="400" t="str">
        <f>IF(Tabela16[[#This Row],[Value]]="","",IF(Tabela16[[#This Row],[Institution**]]="","Alert: Fill in Institution",IF('[3]6.Other Exp. Categories'!$B40="M","Note: impute in DPD charging costs for presenting papers at conferences",IF('[3]6.Other Exp. Categories'!$B40="SC","Note: Impute in AQ? SC needs validation from FCiência.ID",IF('[3]6.Other Exp. Categories'!$B40="AE","Note: Limited to a maximum of 10% of the total eligible project expenses",IF(Tabela16[[#This Row],[Expense Category*]]="RH",P56,""))))))</f>
        <v/>
      </c>
      <c r="I40" s="110"/>
      <c r="J40" s="110"/>
      <c r="K40" s="110"/>
      <c r="L40" s="110"/>
      <c r="T40" s="110"/>
      <c r="U40" s="404" t="s">
        <v>47</v>
      </c>
      <c r="V40" s="491">
        <f>SUMIFS(Tabela16[Value],Tabela16[Expense Category*],$U40,Tabela16[Institution**],V$32)</f>
        <v>0</v>
      </c>
      <c r="W40" s="491">
        <f>SUMIFS(Tabela16[Value],Tabela16[Expense Category*],$U40,Tabela16[Institution**],W$32)</f>
        <v>0</v>
      </c>
      <c r="X40" s="491">
        <f>SUMIFS(Tabela16[Value],Tabela16[Expense Category*],$U40,Tabela16[Institution**],X$32)</f>
        <v>0</v>
      </c>
      <c r="Y40" s="491">
        <f>SUMIFS(Tabela16[Value],Tabela16[Expense Category*],$U40,Tabela16[Institution**],Y$32)</f>
        <v>0</v>
      </c>
      <c r="Z40" s="491">
        <f>SUMIFS(Tabela16[Value],Tabela16[Expense Category*],$U40,Tabela16[Institution**],Z$32)</f>
        <v>0</v>
      </c>
      <c r="AA40" s="491">
        <f>SUMIFS(Tabela16[Value],Tabela16[Expense Category*],$U40,Tabela16[Institution**],AA$32)</f>
        <v>0</v>
      </c>
      <c r="AB40" s="491">
        <f>SUMIFS(Tabela16[Value],Tabela16[Expense Category*],$U40,Tabela16[Institution**],AB$32)</f>
        <v>0</v>
      </c>
      <c r="AC40" s="491">
        <f>SUMIFS(Tabela16[Value],Tabela16[Expense Category*],$U40,Tabela16[Institution**],AC$32)</f>
        <v>0</v>
      </c>
      <c r="AD40" s="491">
        <f>SUMIFS(Tabela16[Value],Tabela16[Expense Category*],$U40,Tabela16[Institution**],AD$32)</f>
        <v>0</v>
      </c>
      <c r="AE40" s="491">
        <f>SUMIFS(Tabela16[Value],Tabela16[Expense Category*],$U40,Tabela16[Institution**],AE$32)</f>
        <v>0</v>
      </c>
      <c r="AF40" s="491">
        <f>SUMIFS(Tabela16[Value],Tabela16[Expense Category*],$U40,Tabela16[Institution**],AF$32)</f>
        <v>0</v>
      </c>
      <c r="AG40" s="491">
        <f>SUM(V40:AF40)</f>
        <v>0</v>
      </c>
      <c r="AH40" s="110"/>
      <c r="AI40" s="110"/>
      <c r="AJ40" s="110"/>
      <c r="AK40" s="110"/>
      <c r="AL40" s="110"/>
      <c r="AM40" s="110"/>
      <c r="AN40" s="110"/>
      <c r="AO40" s="110"/>
      <c r="AP40" s="110"/>
      <c r="AQ40" s="110"/>
      <c r="AR40" s="110"/>
      <c r="AS40" s="110"/>
      <c r="AT40" s="110"/>
      <c r="AU40" s="110"/>
      <c r="AV40" s="110"/>
      <c r="AW40" s="110"/>
      <c r="AX40" s="110"/>
      <c r="AY40" s="110"/>
    </row>
    <row r="41" spans="1:51" ht="17.25" customHeight="1" x14ac:dyDescent="0.25">
      <c r="A41" s="396">
        <f t="shared" si="1"/>
        <v>39</v>
      </c>
      <c r="B41" s="397"/>
      <c r="C41" s="398"/>
      <c r="D41" s="399"/>
      <c r="E41" s="397"/>
      <c r="F41" s="397"/>
      <c r="G41" s="400" t="str">
        <f>IF(Tabela16[[#This Row],[Value]]="","",IF(Tabela16[[#This Row],[Institution**]]="","Alert: Fill in Institution",IF('[3]6.Other Exp. Categories'!$B41="M","Note: impute in DPD charging costs for presenting papers at conferences",IF('[3]6.Other Exp. Categories'!$B41="SC","Note: Impute in AQ? SC needs validation from FCiência.ID",IF('[3]6.Other Exp. Categories'!$B41="AE","Note: Limited to a maximum of 10% of the total eligible project expenses",IF(Tabela16[[#This Row],[Expense Category*]]="RH",P57,""))))))</f>
        <v/>
      </c>
      <c r="I41" s="110"/>
      <c r="J41" s="110"/>
      <c r="K41" s="110"/>
      <c r="L41" s="110"/>
      <c r="T41" s="110"/>
      <c r="U41" s="405" t="s">
        <v>905</v>
      </c>
      <c r="V41" s="491" t="e">
        <f ca="1">IF('1.G.Data'!$C$7="Yes",SUM(V33:V40)*Info!$B$8,SUM(V33:V40)*Info!$C$8)</f>
        <v>#N/A</v>
      </c>
      <c r="W41" s="491">
        <f>IF('1.G.Data'!$C$7="Yes",SUM(W33:W40)*Info!$B$8,SUM(W33:W40)*Info!$C$8)</f>
        <v>0</v>
      </c>
      <c r="X41" s="491">
        <f>IF('1.G.Data'!$C$7="Yes",SUM(X33:X40)*Info!$B$8,SUM(X33:X40)*Info!$C$8)</f>
        <v>0</v>
      </c>
      <c r="Y41" s="491">
        <f>IF('1.G.Data'!$C$7="Yes",SUM(Y33:Y40)*Info!$B$8,SUM(Y33:Y40)*Info!$C$8)</f>
        <v>0</v>
      </c>
      <c r="Z41" s="491">
        <f>IF('1.G.Data'!$C$7="Yes",SUM(Z33:Z40)*Info!$B$8,SUM(Z33:Z40)*Info!$C$8)</f>
        <v>0</v>
      </c>
      <c r="AA41" s="491">
        <f>IF('1.G.Data'!$C$7="Yes",SUM(AA33:AA40)*Info!$B$8,SUM(AA33:AA40)*Info!$C$8)</f>
        <v>0</v>
      </c>
      <c r="AB41" s="491">
        <f>IF('1.G.Data'!$C$7="Yes",SUM(AB33:AB40)*Info!$B$8,SUM(AB33:AB40)*Info!$C$8)</f>
        <v>0</v>
      </c>
      <c r="AC41" s="491">
        <f>IF('1.G.Data'!$C$7="Yes",SUM(AC33:AC40)*Info!$B$8,SUM(AC33:AC40)*Info!$C$8)</f>
        <v>0</v>
      </c>
      <c r="AD41" s="491">
        <f>IF('1.G.Data'!$C$7="Yes",SUM(AD33:AD40)*Info!$B$8,SUM(AD33:AD40)*Info!$C$8)</f>
        <v>0</v>
      </c>
      <c r="AE41" s="491">
        <f>IF('1.G.Data'!$C$7="Yes",SUM(AE33:AE40)*Info!$B$8,SUM(AE33:AE40)*Info!$C$8)</f>
        <v>0</v>
      </c>
      <c r="AF41" s="491">
        <f>IF('1.G.Data'!$C$7="Yes",SUM(AF33:AF40)*Info!$B$8,SUM(AF33:AF40)*Info!$C$8)</f>
        <v>0</v>
      </c>
      <c r="AG41" s="491" t="e">
        <f ca="1">SUM(V41:AF41)</f>
        <v>#N/A</v>
      </c>
      <c r="AH41" s="110"/>
      <c r="AI41" s="110"/>
      <c r="AJ41" s="110"/>
      <c r="AK41" s="110"/>
      <c r="AL41" s="110"/>
      <c r="AM41" s="110"/>
      <c r="AN41" s="110"/>
      <c r="AO41" s="110"/>
      <c r="AP41" s="110"/>
      <c r="AQ41" s="110"/>
      <c r="AR41" s="110"/>
      <c r="AS41" s="110"/>
      <c r="AT41" s="110"/>
      <c r="AU41" s="110"/>
      <c r="AV41" s="110"/>
      <c r="AW41" s="110"/>
      <c r="AX41" s="110"/>
      <c r="AY41" s="110"/>
    </row>
    <row r="42" spans="1:51" ht="17.25" customHeight="1" x14ac:dyDescent="0.25">
      <c r="A42" s="396">
        <f t="shared" si="1"/>
        <v>40</v>
      </c>
      <c r="B42" s="397"/>
      <c r="C42" s="398"/>
      <c r="D42" s="399"/>
      <c r="E42" s="397"/>
      <c r="F42" s="397"/>
      <c r="G42" s="400" t="str">
        <f>IF(Tabela16[[#This Row],[Value]]="","",IF(Tabela16[[#This Row],[Institution**]]="","Alert: Fill in Institution",IF('[3]6.Other Exp. Categories'!$B42="M","Note: impute in DPD charging costs for presenting papers at conferences",IF('[3]6.Other Exp. Categories'!$B42="SC","Note: Impute in AQ? SC needs validation from FCiência.ID",IF('[3]6.Other Exp. Categories'!$B42="AE","Note: Limited to a maximum of 10% of the total eligible project expenses",IF(Tabela16[[#This Row],[Expense Category*]]="RH",P58,""))))))</f>
        <v/>
      </c>
      <c r="I42" s="110"/>
      <c r="J42" s="110"/>
      <c r="K42" s="110"/>
      <c r="L42" s="110"/>
      <c r="T42" s="110"/>
      <c r="U42" s="492" t="s">
        <v>45</v>
      </c>
      <c r="V42" s="493" t="e">
        <f ca="1">SUM(V33:V41)</f>
        <v>#N/A</v>
      </c>
      <c r="W42" s="493">
        <f t="shared" ref="W42:AG42" si="5">SUM(W33:W41)</f>
        <v>0</v>
      </c>
      <c r="X42" s="493">
        <f t="shared" si="5"/>
        <v>0</v>
      </c>
      <c r="Y42" s="493">
        <f t="shared" si="5"/>
        <v>0</v>
      </c>
      <c r="Z42" s="493">
        <f t="shared" si="5"/>
        <v>0</v>
      </c>
      <c r="AA42" s="493">
        <f t="shared" si="5"/>
        <v>0</v>
      </c>
      <c r="AB42" s="493">
        <f t="shared" si="5"/>
        <v>0</v>
      </c>
      <c r="AC42" s="493">
        <f t="shared" si="5"/>
        <v>0</v>
      </c>
      <c r="AD42" s="493">
        <f t="shared" si="5"/>
        <v>0</v>
      </c>
      <c r="AE42" s="493">
        <f t="shared" si="5"/>
        <v>0</v>
      </c>
      <c r="AF42" s="493">
        <f t="shared" si="5"/>
        <v>0</v>
      </c>
      <c r="AG42" s="493" t="e">
        <f t="shared" ca="1" si="5"/>
        <v>#N/A</v>
      </c>
      <c r="AH42" s="110"/>
      <c r="AI42" s="110"/>
      <c r="AJ42" s="110"/>
      <c r="AK42" s="110"/>
      <c r="AL42" s="110"/>
      <c r="AM42" s="110"/>
      <c r="AN42" s="110"/>
      <c r="AO42" s="110"/>
      <c r="AP42" s="110"/>
      <c r="AQ42" s="110"/>
      <c r="AR42" s="110"/>
      <c r="AS42" s="110"/>
      <c r="AT42" s="110"/>
      <c r="AU42" s="110"/>
      <c r="AV42" s="110"/>
      <c r="AW42" s="110"/>
      <c r="AX42" s="110"/>
      <c r="AY42" s="110"/>
    </row>
    <row r="43" spans="1:51" ht="17.25" customHeight="1" x14ac:dyDescent="0.25">
      <c r="A43" s="396">
        <f t="shared" si="1"/>
        <v>41</v>
      </c>
      <c r="B43" s="397"/>
      <c r="C43" s="398"/>
      <c r="D43" s="399"/>
      <c r="E43" s="397"/>
      <c r="F43" s="397"/>
      <c r="G43" s="400" t="str">
        <f>IF(Tabela16[[#This Row],[Value]]="","",IF(Tabela16[[#This Row],[Institution**]]="","Alert: Fill in Institution",IF('[3]6.Other Exp. Categories'!$B43="M","Note: impute in DPD charging costs for presenting papers at conferences",IF('[3]6.Other Exp. Categories'!$B43="SC","Note: Impute in AQ? SC needs validation from FCiência.ID",IF('[3]6.Other Exp. Categories'!$B43="AE","Note: Limited to a maximum of 10% of the total eligible project expenses",IF(Tabela16[[#This Row],[Expense Category*]]="RH",P59,""))))))</f>
        <v/>
      </c>
      <c r="I43" s="110"/>
      <c r="J43" s="110"/>
      <c r="K43" s="110"/>
      <c r="L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10"/>
      <c r="AS43" s="110"/>
      <c r="AT43" s="110"/>
      <c r="AU43" s="110"/>
      <c r="AV43" s="110"/>
      <c r="AW43" s="110"/>
      <c r="AX43" s="110"/>
      <c r="AY43" s="110"/>
    </row>
    <row r="44" spans="1:51" ht="17.25" customHeight="1" x14ac:dyDescent="0.25">
      <c r="A44" s="396">
        <f t="shared" si="1"/>
        <v>42</v>
      </c>
      <c r="B44" s="397"/>
      <c r="C44" s="398"/>
      <c r="D44" s="399"/>
      <c r="E44" s="397"/>
      <c r="F44" s="397"/>
      <c r="G44" s="400" t="str">
        <f>IF(Tabela16[[#This Row],[Value]]="","",IF(Tabela16[[#This Row],[Institution**]]="","Alert: Fill in Institution",IF('[3]6.Other Exp. Categories'!$B44="M","Note: impute in DPD charging costs for presenting papers at conferences",IF('[3]6.Other Exp. Categories'!$B44="SC","Note: Impute in AQ? SC needs validation from FCiência.ID",IF('[3]6.Other Exp. Categories'!$B44="AE","Note: Limited to a maximum of 10% of the total eligible project expenses",IF(Tabela16[[#This Row],[Expense Category*]]="RH",P60,""))))))</f>
        <v/>
      </c>
      <c r="I44" s="110"/>
      <c r="J44" s="110"/>
      <c r="K44" s="110"/>
      <c r="L44" s="110"/>
      <c r="T44" s="110"/>
      <c r="U44" s="552" t="s">
        <v>97</v>
      </c>
      <c r="V44" s="553"/>
      <c r="W44" s="553"/>
      <c r="X44" s="110"/>
      <c r="Y44" s="110"/>
      <c r="Z44" s="110"/>
      <c r="AA44" s="110"/>
      <c r="AB44" s="110"/>
      <c r="AC44" s="110"/>
      <c r="AD44" s="110"/>
      <c r="AE44" s="110"/>
      <c r="AF44" s="110"/>
      <c r="AG44" s="110"/>
      <c r="AH44" s="110"/>
      <c r="AI44" s="110"/>
      <c r="AJ44" s="110"/>
      <c r="AK44" s="110"/>
      <c r="AL44" s="110"/>
      <c r="AM44" s="110"/>
      <c r="AN44" s="110"/>
      <c r="AO44" s="110"/>
      <c r="AP44" s="110"/>
      <c r="AQ44" s="110"/>
      <c r="AR44" s="110"/>
      <c r="AS44" s="110"/>
      <c r="AT44" s="110"/>
      <c r="AU44" s="110"/>
      <c r="AV44" s="110"/>
      <c r="AW44" s="110"/>
      <c r="AX44" s="110"/>
      <c r="AY44" s="110"/>
    </row>
    <row r="45" spans="1:51" ht="17.25" customHeight="1" x14ac:dyDescent="0.25">
      <c r="A45" s="396">
        <f t="shared" si="1"/>
        <v>43</v>
      </c>
      <c r="B45" s="397"/>
      <c r="C45" s="398"/>
      <c r="D45" s="399"/>
      <c r="E45" s="397"/>
      <c r="F45" s="397"/>
      <c r="G45" s="400" t="str">
        <f>IF(Tabela16[[#This Row],[Value]]="","",IF(Tabela16[[#This Row],[Institution**]]="","Alert: Fill in Institution",IF('[3]6.Other Exp. Categories'!$B45="M","Note: impute in DPD charging costs for presenting papers at conferences",IF('[3]6.Other Exp. Categories'!$B45="SC","Note: Impute in AQ? SC needs validation from FCiência.ID",IF('[3]6.Other Exp. Categories'!$B45="AE","Note: Limited to a maximum of 10% of the total eligible project expenses",IF(Tabela16[[#This Row],[Expense Category*]]="RH",P61,""))))))</f>
        <v/>
      </c>
      <c r="I45" s="110"/>
      <c r="J45" s="110"/>
      <c r="K45" s="110"/>
      <c r="L45" s="110"/>
      <c r="T45" s="110"/>
      <c r="U45" s="554" t="str">
        <f>+Info!B1</f>
        <v>Ficheiro Apoio_LUMP SUM_V2025.12.15</v>
      </c>
      <c r="V45" s="553"/>
      <c r="W45" s="553"/>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0"/>
      <c r="AV45" s="110"/>
      <c r="AW45" s="110"/>
      <c r="AX45" s="110"/>
      <c r="AY45" s="110"/>
    </row>
    <row r="46" spans="1:51" ht="17.25" customHeight="1" x14ac:dyDescent="0.25">
      <c r="A46" s="396">
        <f t="shared" si="1"/>
        <v>44</v>
      </c>
      <c r="B46" s="397"/>
      <c r="C46" s="398"/>
      <c r="D46" s="399"/>
      <c r="E46" s="397"/>
      <c r="F46" s="397"/>
      <c r="G46" s="400" t="str">
        <f>IF(Tabela16[[#This Row],[Value]]="","",IF(Tabela16[[#This Row],[Institution**]]="","Alert: Fill in Institution",IF('[3]6.Other Exp. Categories'!$B46="M","Note: impute in DPD charging costs for presenting papers at conferences",IF('[3]6.Other Exp. Categories'!$B46="SC","Note: Impute in AQ? SC needs validation from FCiência.ID",IF('[3]6.Other Exp. Categories'!$B46="AE","Note: Limited to a maximum of 10% of the total eligible project expenses",IF(Tabela16[[#This Row],[Expense Category*]]="RH",P62,""))))))</f>
        <v/>
      </c>
      <c r="I46" s="110"/>
      <c r="J46" s="110"/>
      <c r="K46" s="110"/>
      <c r="L46" s="110"/>
      <c r="T46" s="110"/>
      <c r="U46" s="110"/>
      <c r="V46" s="110"/>
      <c r="W46" s="110"/>
      <c r="X46" s="110"/>
      <c r="Y46" s="110"/>
      <c r="Z46" s="110"/>
      <c r="AA46" s="110"/>
      <c r="AB46" s="110"/>
      <c r="AC46" s="110"/>
      <c r="AD46" s="110"/>
      <c r="AE46" s="110"/>
      <c r="AF46" s="110"/>
      <c r="AG46" s="110"/>
      <c r="AH46" s="110"/>
      <c r="AI46" s="110"/>
      <c r="AJ46" s="110"/>
      <c r="AK46" s="110"/>
      <c r="AL46" s="110"/>
      <c r="AM46" s="110"/>
      <c r="AN46" s="110"/>
      <c r="AO46" s="110"/>
      <c r="AP46" s="110"/>
      <c r="AQ46" s="110"/>
      <c r="AR46" s="110"/>
      <c r="AS46" s="110"/>
      <c r="AT46" s="110"/>
      <c r="AU46" s="110"/>
      <c r="AV46" s="110"/>
      <c r="AW46" s="110"/>
      <c r="AX46" s="110"/>
      <c r="AY46" s="110"/>
    </row>
    <row r="47" spans="1:51" ht="17.25" customHeight="1" x14ac:dyDescent="0.25">
      <c r="A47" s="396">
        <f t="shared" si="1"/>
        <v>45</v>
      </c>
      <c r="B47" s="397"/>
      <c r="C47" s="398"/>
      <c r="D47" s="399"/>
      <c r="E47" s="397"/>
      <c r="F47" s="397"/>
      <c r="G47" s="400" t="str">
        <f>IF(Tabela16[[#This Row],[Value]]="","",IF(Tabela16[[#This Row],[Institution**]]="","Alert: Fill in Institution",IF('[3]6.Other Exp. Categories'!$B47="M","Note: impute in DPD charging costs for presenting papers at conferences",IF('[3]6.Other Exp. Categories'!$B47="SC","Note: Impute in AQ? SC needs validation from FCiência.ID",IF('[3]6.Other Exp. Categories'!$B47="AE","Note: Limited to a maximum of 10% of the total eligible project expenses",IF(Tabela16[[#This Row],[Expense Category*]]="RH",P63,""))))))</f>
        <v/>
      </c>
      <c r="I47" s="110"/>
      <c r="J47" s="110"/>
      <c r="K47" s="110"/>
      <c r="L47" s="110"/>
      <c r="T47" s="110"/>
      <c r="U47" s="110"/>
      <c r="V47" s="110"/>
      <c r="W47" s="110"/>
      <c r="X47" s="110"/>
      <c r="Y47" s="110"/>
      <c r="Z47" s="110"/>
      <c r="AA47" s="110"/>
      <c r="AB47" s="110"/>
      <c r="AC47" s="110"/>
      <c r="AD47" s="110"/>
      <c r="AE47" s="110"/>
      <c r="AF47" s="110"/>
      <c r="AG47" s="110"/>
      <c r="AH47" s="110"/>
      <c r="AI47" s="110"/>
      <c r="AJ47" s="110"/>
      <c r="AK47" s="110"/>
      <c r="AL47" s="110"/>
      <c r="AM47" s="110"/>
      <c r="AN47" s="110"/>
      <c r="AO47" s="110"/>
      <c r="AP47" s="110"/>
      <c r="AQ47" s="110"/>
      <c r="AR47" s="110"/>
      <c r="AS47" s="110"/>
      <c r="AT47" s="110"/>
      <c r="AU47" s="110"/>
      <c r="AV47" s="110"/>
      <c r="AW47" s="110"/>
      <c r="AX47" s="110"/>
      <c r="AY47" s="110"/>
    </row>
    <row r="48" spans="1:51" ht="17.25" customHeight="1" x14ac:dyDescent="0.25">
      <c r="A48" s="396">
        <f t="shared" si="1"/>
        <v>46</v>
      </c>
      <c r="B48" s="397"/>
      <c r="C48" s="398"/>
      <c r="D48" s="399"/>
      <c r="E48" s="397"/>
      <c r="F48" s="397"/>
      <c r="G48" s="400" t="str">
        <f>IF(Tabela16[[#This Row],[Value]]="","",IF(Tabela16[[#This Row],[Institution**]]="","Alert: Fill in Institution",IF('[3]6.Other Exp. Categories'!$B48="M","Note: impute in DPD charging costs for presenting papers at conferences",IF('[3]6.Other Exp. Categories'!$B48="SC","Note: Impute in AQ? SC needs validation from FCiência.ID",IF('[3]6.Other Exp. Categories'!$B48="AE","Note: Limited to a maximum of 10% of the total eligible project expenses",IF(Tabela16[[#This Row],[Expense Category*]]="RH",P64,""))))))</f>
        <v/>
      </c>
      <c r="I48" s="110"/>
      <c r="J48" s="110"/>
      <c r="K48" s="110"/>
      <c r="L48" s="110"/>
      <c r="T48" s="110"/>
      <c r="U48" s="110"/>
      <c r="V48" s="110"/>
      <c r="W48" s="110"/>
      <c r="X48" s="110"/>
      <c r="Y48" s="110"/>
      <c r="Z48" s="110"/>
      <c r="AA48" s="110"/>
      <c r="AB48" s="110"/>
      <c r="AC48" s="110"/>
      <c r="AD48" s="110"/>
      <c r="AE48" s="110"/>
      <c r="AF48" s="110"/>
      <c r="AG48" s="110"/>
      <c r="AH48" s="110"/>
      <c r="AI48" s="110"/>
      <c r="AJ48" s="110"/>
      <c r="AK48" s="110"/>
      <c r="AL48" s="110"/>
      <c r="AM48" s="110"/>
      <c r="AN48" s="110"/>
      <c r="AO48" s="110"/>
      <c r="AP48" s="110"/>
      <c r="AQ48" s="110"/>
      <c r="AR48" s="110"/>
      <c r="AS48" s="110"/>
      <c r="AT48" s="110"/>
      <c r="AU48" s="110"/>
      <c r="AV48" s="110"/>
      <c r="AW48" s="110"/>
      <c r="AX48" s="110"/>
      <c r="AY48" s="110"/>
    </row>
    <row r="49" spans="1:51" ht="17.25" customHeight="1" x14ac:dyDescent="0.25">
      <c r="A49" s="396">
        <f t="shared" si="1"/>
        <v>47</v>
      </c>
      <c r="B49" s="397"/>
      <c r="C49" s="398"/>
      <c r="D49" s="399"/>
      <c r="E49" s="397"/>
      <c r="F49" s="397"/>
      <c r="G49" s="400" t="str">
        <f>IF(Tabela16[[#This Row],[Value]]="","",IF(Tabela16[[#This Row],[Institution**]]="","Alert: Fill in Institution",IF('[3]6.Other Exp. Categories'!$B49="M","Note: impute in DPD charging costs for presenting papers at conferences",IF('[3]6.Other Exp. Categories'!$B49="SC","Note: Impute in AQ? SC needs validation from FCiência.ID",IF('[3]6.Other Exp. Categories'!$B49="AE","Note: Limited to a maximum of 10% of the total eligible project expenses",IF(Tabela16[[#This Row],[Expense Category*]]="RH",P65,""))))))</f>
        <v/>
      </c>
      <c r="I49" s="110"/>
      <c r="J49" s="110"/>
      <c r="K49" s="110"/>
      <c r="L49" s="110"/>
      <c r="T49" s="110"/>
      <c r="U49" s="110"/>
      <c r="V49" s="110"/>
      <c r="W49" s="110"/>
      <c r="X49" s="110"/>
      <c r="Y49" s="110"/>
      <c r="Z49" s="110"/>
      <c r="AA49" s="110"/>
      <c r="AB49" s="110"/>
      <c r="AC49" s="110"/>
      <c r="AD49" s="110"/>
      <c r="AE49" s="110"/>
      <c r="AF49" s="110"/>
      <c r="AG49" s="110"/>
      <c r="AH49" s="110"/>
      <c r="AI49" s="110"/>
      <c r="AJ49" s="110"/>
      <c r="AK49" s="110"/>
      <c r="AL49" s="110"/>
      <c r="AM49" s="110"/>
      <c r="AN49" s="110"/>
      <c r="AO49" s="110"/>
      <c r="AP49" s="110"/>
      <c r="AQ49" s="110"/>
      <c r="AR49" s="110"/>
      <c r="AS49" s="110"/>
      <c r="AT49" s="110"/>
      <c r="AU49" s="110"/>
      <c r="AV49" s="110"/>
      <c r="AW49" s="110"/>
      <c r="AX49" s="110"/>
      <c r="AY49" s="110"/>
    </row>
    <row r="50" spans="1:51" ht="17.25" customHeight="1" x14ac:dyDescent="0.25">
      <c r="A50" s="396">
        <f t="shared" si="1"/>
        <v>48</v>
      </c>
      <c r="B50" s="397"/>
      <c r="C50" s="398"/>
      <c r="D50" s="399"/>
      <c r="E50" s="397"/>
      <c r="F50" s="397"/>
      <c r="G50" s="400" t="str">
        <f>IF(Tabela16[[#This Row],[Value]]="","",IF(Tabela16[[#This Row],[Institution**]]="","Alert: Fill in Institution",IF('[3]6.Other Exp. Categories'!$B50="M","Note: impute in DPD charging costs for presenting papers at conferences",IF('[3]6.Other Exp. Categories'!$B50="SC","Note: Impute in AQ? SC needs validation from FCiência.ID",IF('[3]6.Other Exp. Categories'!$B50="AE","Note: Limited to a maximum of 10% of the total eligible project expenses",IF(Tabela16[[#This Row],[Expense Category*]]="RH",P66,""))))))</f>
        <v/>
      </c>
      <c r="I50" s="110"/>
      <c r="J50" s="110"/>
      <c r="K50" s="110"/>
      <c r="L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0"/>
      <c r="AP50" s="110"/>
      <c r="AQ50" s="110"/>
      <c r="AR50" s="110"/>
      <c r="AS50" s="110"/>
      <c r="AT50" s="110"/>
      <c r="AU50" s="110"/>
      <c r="AV50" s="110"/>
      <c r="AW50" s="110"/>
      <c r="AX50" s="110"/>
      <c r="AY50" s="110"/>
    </row>
    <row r="51" spans="1:51" ht="17.25" customHeight="1" x14ac:dyDescent="0.25">
      <c r="A51" s="396">
        <f t="shared" si="1"/>
        <v>49</v>
      </c>
      <c r="B51" s="397"/>
      <c r="C51" s="398"/>
      <c r="D51" s="399"/>
      <c r="E51" s="397"/>
      <c r="F51" s="397"/>
      <c r="G51" s="400" t="str">
        <f>IF(Tabela16[[#This Row],[Value]]="","",IF(Tabela16[[#This Row],[Institution**]]="","Alert: Fill in Institution",IF('[3]6.Other Exp. Categories'!$B51="M","Note: impute in DPD charging costs for presenting papers at conferences",IF('[3]6.Other Exp. Categories'!$B51="SC","Note: Impute in AQ? SC needs validation from FCiência.ID",IF('[3]6.Other Exp. Categories'!$B51="AE","Note: Limited to a maximum of 10% of the total eligible project expenses",IF(Tabela16[[#This Row],[Expense Category*]]="RH",P67,""))))))</f>
        <v/>
      </c>
      <c r="I51" s="110"/>
      <c r="J51" s="110"/>
      <c r="K51" s="110"/>
      <c r="L51" s="110"/>
      <c r="T51" s="110"/>
      <c r="U51" s="110"/>
      <c r="V51" s="110"/>
      <c r="W51" s="110"/>
      <c r="X51" s="110"/>
      <c r="Y51" s="110"/>
      <c r="Z51" s="110"/>
      <c r="AA51" s="110"/>
      <c r="AB51" s="110"/>
      <c r="AC51" s="110"/>
      <c r="AD51" s="110"/>
      <c r="AE51" s="110"/>
      <c r="AF51" s="110"/>
      <c r="AG51" s="110"/>
      <c r="AH51" s="110"/>
      <c r="AI51" s="110"/>
      <c r="AJ51" s="110"/>
      <c r="AK51" s="110"/>
      <c r="AL51" s="110"/>
      <c r="AM51" s="110"/>
      <c r="AN51" s="110"/>
      <c r="AO51" s="110"/>
      <c r="AP51" s="110"/>
      <c r="AQ51" s="110"/>
      <c r="AR51" s="110"/>
      <c r="AS51" s="110"/>
      <c r="AT51" s="110"/>
      <c r="AU51" s="110"/>
      <c r="AV51" s="110"/>
      <c r="AW51" s="110"/>
      <c r="AX51" s="110"/>
      <c r="AY51" s="110"/>
    </row>
    <row r="52" spans="1:51" ht="17.25" customHeight="1" x14ac:dyDescent="0.25">
      <c r="A52" s="396">
        <f t="shared" si="1"/>
        <v>50</v>
      </c>
      <c r="B52" s="397"/>
      <c r="C52" s="398"/>
      <c r="D52" s="399"/>
      <c r="E52" s="397"/>
      <c r="F52" s="397"/>
      <c r="G52" s="400" t="str">
        <f>IF(Tabela16[[#This Row],[Value]]="","",IF(Tabela16[[#This Row],[Institution**]]="","Alert: Fill in Institution",IF('[3]6.Other Exp. Categories'!$B52="M","Note: impute in DPD charging costs for presenting papers at conferences",IF('[3]6.Other Exp. Categories'!$B52="SC","Note: Impute in AQ? SC needs validation from FCiência.ID",IF('[3]6.Other Exp. Categories'!$B52="AE","Note: Limited to a maximum of 10% of the total eligible project expenses",IF(Tabela16[[#This Row],[Expense Category*]]="RH",P68,""))))))</f>
        <v/>
      </c>
      <c r="I52" s="110"/>
      <c r="J52" s="110"/>
      <c r="K52" s="110"/>
      <c r="L52" s="110"/>
      <c r="T52" s="110"/>
      <c r="U52" s="110"/>
      <c r="V52" s="110"/>
      <c r="W52" s="110"/>
      <c r="X52" s="110"/>
      <c r="Y52" s="110"/>
      <c r="Z52" s="110"/>
      <c r="AA52" s="110"/>
      <c r="AB52" s="110"/>
      <c r="AC52" s="110"/>
      <c r="AD52" s="110"/>
      <c r="AE52" s="110"/>
      <c r="AF52" s="110"/>
      <c r="AG52" s="110"/>
      <c r="AH52" s="110"/>
      <c r="AI52" s="110"/>
      <c r="AJ52" s="110"/>
      <c r="AK52" s="110"/>
      <c r="AL52" s="110"/>
      <c r="AM52" s="110"/>
      <c r="AN52" s="110"/>
      <c r="AO52" s="110"/>
      <c r="AP52" s="110"/>
      <c r="AQ52" s="110"/>
      <c r="AR52" s="110"/>
      <c r="AS52" s="110"/>
      <c r="AT52" s="110"/>
      <c r="AU52" s="110"/>
      <c r="AV52" s="110"/>
      <c r="AW52" s="110"/>
      <c r="AX52" s="110"/>
      <c r="AY52" s="110"/>
    </row>
    <row r="53" spans="1:51" ht="17.25" customHeight="1" x14ac:dyDescent="0.25">
      <c r="A53" s="396">
        <f t="shared" si="1"/>
        <v>51</v>
      </c>
      <c r="B53" s="397"/>
      <c r="C53" s="398"/>
      <c r="D53" s="399"/>
      <c r="E53" s="397"/>
      <c r="F53" s="397"/>
      <c r="G53" s="400" t="str">
        <f>IF(Tabela16[[#This Row],[Value]]="","",IF(Tabela16[[#This Row],[Institution**]]="","Alert: Fill in Institution",IF('[3]6.Other Exp. Categories'!$B53="M","Note: impute in DPD charging costs for presenting papers at conferences",IF('[3]6.Other Exp. Categories'!$B53="SC","Note: Impute in AQ? SC needs validation from FCiência.ID",IF('[3]6.Other Exp. Categories'!$B53="AE","Note: Limited to a maximum of 10% of the total eligible project expenses",IF(Tabela16[[#This Row],[Expense Category*]]="RH",P69,""))))))</f>
        <v/>
      </c>
      <c r="I53" s="110"/>
      <c r="J53" s="110"/>
      <c r="K53" s="110"/>
      <c r="L53" s="110"/>
      <c r="T53" s="110"/>
      <c r="U53" s="110"/>
      <c r="V53" s="110"/>
      <c r="W53" s="110"/>
      <c r="X53" s="110"/>
      <c r="Y53" s="110"/>
      <c r="Z53" s="110"/>
      <c r="AA53" s="110"/>
      <c r="AB53" s="110"/>
      <c r="AC53" s="110"/>
      <c r="AD53" s="110"/>
      <c r="AE53" s="110"/>
      <c r="AF53" s="110"/>
      <c r="AG53" s="110"/>
      <c r="AH53" s="110"/>
      <c r="AI53" s="110"/>
      <c r="AJ53" s="110"/>
      <c r="AK53" s="110"/>
      <c r="AL53" s="110"/>
      <c r="AM53" s="110"/>
      <c r="AN53" s="110"/>
      <c r="AO53" s="110"/>
      <c r="AP53" s="110"/>
      <c r="AQ53" s="110"/>
      <c r="AR53" s="110"/>
      <c r="AS53" s="110"/>
      <c r="AT53" s="110"/>
      <c r="AU53" s="110"/>
      <c r="AV53" s="110"/>
      <c r="AW53" s="110"/>
      <c r="AX53" s="110"/>
      <c r="AY53" s="110"/>
    </row>
    <row r="54" spans="1:51" ht="17.25" customHeight="1" x14ac:dyDescent="0.25">
      <c r="A54" s="396">
        <f t="shared" si="1"/>
        <v>52</v>
      </c>
      <c r="B54" s="397"/>
      <c r="C54" s="398"/>
      <c r="D54" s="399"/>
      <c r="E54" s="397"/>
      <c r="F54" s="397"/>
      <c r="G54" s="400" t="str">
        <f>IF(Tabela16[[#This Row],[Value]]="","",IF(Tabela16[[#This Row],[Institution**]]="","Alert: Fill in Institution",IF('[3]6.Other Exp. Categories'!$B54="M","Note: impute in DPD charging costs for presenting papers at conferences",IF('[3]6.Other Exp. Categories'!$B54="SC","Note: Impute in AQ? SC needs validation from FCiência.ID",IF('[3]6.Other Exp. Categories'!$B54="AE","Note: Limited to a maximum of 10% of the total eligible project expenses",IF(Tabela16[[#This Row],[Expense Category*]]="RH",P70,""))))))</f>
        <v/>
      </c>
      <c r="I54" s="110"/>
      <c r="J54" s="110"/>
      <c r="K54" s="110"/>
      <c r="L54" s="110"/>
      <c r="T54" s="110"/>
      <c r="U54" s="110"/>
      <c r="V54" s="110"/>
      <c r="W54" s="110"/>
      <c r="X54" s="110"/>
      <c r="Y54" s="110"/>
      <c r="Z54" s="110"/>
      <c r="AA54" s="110"/>
      <c r="AB54" s="110"/>
      <c r="AC54" s="110"/>
      <c r="AD54" s="110"/>
      <c r="AE54" s="110"/>
      <c r="AF54" s="110"/>
      <c r="AG54" s="110"/>
      <c r="AH54" s="110"/>
      <c r="AI54" s="110"/>
      <c r="AJ54" s="110"/>
      <c r="AK54" s="110"/>
      <c r="AL54" s="110"/>
      <c r="AM54" s="110"/>
      <c r="AN54" s="110"/>
      <c r="AO54" s="110"/>
      <c r="AP54" s="110"/>
      <c r="AQ54" s="110"/>
      <c r="AR54" s="110"/>
      <c r="AS54" s="110"/>
      <c r="AT54" s="110"/>
      <c r="AU54" s="110"/>
      <c r="AV54" s="110"/>
      <c r="AW54" s="110"/>
      <c r="AX54" s="110"/>
      <c r="AY54" s="110"/>
    </row>
    <row r="55" spans="1:51" ht="17.25" customHeight="1" x14ac:dyDescent="0.25">
      <c r="A55" s="396">
        <f t="shared" si="1"/>
        <v>53</v>
      </c>
      <c r="B55" s="397"/>
      <c r="C55" s="398"/>
      <c r="D55" s="399"/>
      <c r="E55" s="397"/>
      <c r="F55" s="397"/>
      <c r="G55" s="400" t="str">
        <f>IF(Tabela16[[#This Row],[Value]]="","",IF(Tabela16[[#This Row],[Institution**]]="","Alert: Fill in Institution",IF('[3]6.Other Exp. Categories'!$B55="M","Note: impute in DPD charging costs for presenting papers at conferences",IF('[3]6.Other Exp. Categories'!$B55="SC","Note: Impute in AQ? SC needs validation from FCiência.ID",IF('[3]6.Other Exp. Categories'!$B55="AE","Note: Limited to a maximum of 10% of the total eligible project expenses",IF(Tabela16[[#This Row],[Expense Category*]]="RH",P71,""))))))</f>
        <v/>
      </c>
      <c r="I55" s="110"/>
      <c r="J55" s="110"/>
      <c r="K55" s="110"/>
      <c r="L55" s="110"/>
      <c r="T55" s="110"/>
      <c r="U55" s="110"/>
      <c r="V55" s="110"/>
      <c r="W55" s="110"/>
      <c r="X55" s="110"/>
      <c r="Y55" s="110"/>
      <c r="Z55" s="110"/>
      <c r="AA55" s="110"/>
      <c r="AB55" s="110"/>
      <c r="AC55" s="110"/>
      <c r="AD55" s="110"/>
      <c r="AE55" s="110"/>
      <c r="AF55" s="110"/>
      <c r="AG55" s="110"/>
      <c r="AH55" s="110"/>
      <c r="AI55" s="110"/>
      <c r="AJ55" s="110"/>
      <c r="AK55" s="110"/>
      <c r="AL55" s="110"/>
      <c r="AM55" s="110"/>
      <c r="AN55" s="110"/>
      <c r="AO55" s="110"/>
      <c r="AP55" s="110"/>
      <c r="AQ55" s="110"/>
      <c r="AR55" s="110"/>
      <c r="AS55" s="110"/>
      <c r="AT55" s="110"/>
      <c r="AU55" s="110"/>
      <c r="AV55" s="110"/>
      <c r="AW55" s="110"/>
      <c r="AX55" s="110"/>
      <c r="AY55" s="110"/>
    </row>
    <row r="56" spans="1:51" ht="17.25" customHeight="1" x14ac:dyDescent="0.25">
      <c r="A56" s="396">
        <f t="shared" si="1"/>
        <v>54</v>
      </c>
      <c r="B56" s="397"/>
      <c r="C56" s="398"/>
      <c r="D56" s="399"/>
      <c r="E56" s="397"/>
      <c r="F56" s="397"/>
      <c r="G56" s="400" t="str">
        <f>IF(Tabela16[[#This Row],[Value]]="","",IF(Tabela16[[#This Row],[Institution**]]="","Alert: Fill in Institution",IF('[3]6.Other Exp. Categories'!$B56="M","Note: impute in DPD charging costs for presenting papers at conferences",IF('[3]6.Other Exp. Categories'!$B56="SC","Note: Impute in AQ? SC needs validation from FCiência.ID",IF('[3]6.Other Exp. Categories'!$B56="AE","Note: Limited to a maximum of 10% of the total eligible project expenses",IF(Tabela16[[#This Row],[Expense Category*]]="RH",P72,""))))))</f>
        <v/>
      </c>
      <c r="I56" s="110"/>
      <c r="J56" s="110"/>
      <c r="K56" s="110"/>
      <c r="L56" s="110"/>
      <c r="T56" s="110"/>
      <c r="U56" s="110"/>
      <c r="V56" s="110"/>
      <c r="W56" s="110"/>
      <c r="X56" s="110"/>
      <c r="Y56" s="110"/>
      <c r="Z56" s="110"/>
      <c r="AA56" s="110"/>
      <c r="AB56" s="110"/>
      <c r="AC56" s="110"/>
      <c r="AD56" s="110"/>
      <c r="AE56" s="110"/>
      <c r="AF56" s="110"/>
      <c r="AG56" s="110"/>
      <c r="AH56" s="110"/>
      <c r="AI56" s="110"/>
      <c r="AJ56" s="110"/>
      <c r="AK56" s="110"/>
      <c r="AL56" s="110"/>
      <c r="AM56" s="110"/>
      <c r="AN56" s="110"/>
      <c r="AO56" s="110"/>
      <c r="AP56" s="110"/>
      <c r="AQ56" s="110"/>
      <c r="AR56" s="110"/>
      <c r="AS56" s="110"/>
      <c r="AT56" s="110"/>
      <c r="AU56" s="110"/>
      <c r="AV56" s="110"/>
      <c r="AW56" s="110"/>
      <c r="AX56" s="110"/>
      <c r="AY56" s="110"/>
    </row>
    <row r="57" spans="1:51" ht="17.25" customHeight="1" x14ac:dyDescent="0.25">
      <c r="A57" s="396">
        <f t="shared" si="1"/>
        <v>55</v>
      </c>
      <c r="B57" s="397"/>
      <c r="C57" s="398"/>
      <c r="D57" s="399"/>
      <c r="E57" s="397"/>
      <c r="F57" s="397"/>
      <c r="G57" s="400" t="str">
        <f>IF(Tabela16[[#This Row],[Value]]="","",IF(Tabela16[[#This Row],[Institution**]]="","Alert: Fill in Institution",IF('[3]6.Other Exp. Categories'!$B57="M","Note: impute in DPD charging costs for presenting papers at conferences",IF('[3]6.Other Exp. Categories'!$B57="SC","Note: Impute in AQ? SC needs validation from FCiência.ID",IF('[3]6.Other Exp. Categories'!$B57="AE","Note: Limited to a maximum of 10% of the total eligible project expenses",IF(Tabela16[[#This Row],[Expense Category*]]="RH",P73,""))))))</f>
        <v/>
      </c>
      <c r="I57" s="110"/>
      <c r="J57" s="110"/>
      <c r="K57" s="110"/>
      <c r="L57" s="110"/>
      <c r="T57" s="110"/>
      <c r="U57" s="110"/>
      <c r="V57" s="110"/>
      <c r="W57" s="110"/>
      <c r="X57" s="110"/>
      <c r="Y57" s="110"/>
      <c r="Z57" s="110"/>
      <c r="AA57" s="110"/>
      <c r="AB57" s="110"/>
      <c r="AC57" s="110"/>
      <c r="AD57" s="110"/>
      <c r="AE57" s="110"/>
      <c r="AF57" s="110"/>
      <c r="AG57" s="110"/>
      <c r="AH57" s="110"/>
      <c r="AI57" s="110"/>
      <c r="AJ57" s="110"/>
      <c r="AK57" s="110"/>
      <c r="AL57" s="110"/>
      <c r="AM57" s="110"/>
      <c r="AN57" s="110"/>
      <c r="AO57" s="110"/>
      <c r="AP57" s="110"/>
      <c r="AQ57" s="110"/>
      <c r="AR57" s="110"/>
      <c r="AS57" s="110"/>
      <c r="AT57" s="110"/>
      <c r="AU57" s="110"/>
      <c r="AV57" s="110"/>
      <c r="AW57" s="110"/>
      <c r="AX57" s="110"/>
      <c r="AY57" s="110"/>
    </row>
    <row r="58" spans="1:51" ht="17.25" customHeight="1" x14ac:dyDescent="0.25">
      <c r="A58" s="396">
        <f t="shared" si="1"/>
        <v>56</v>
      </c>
      <c r="B58" s="397"/>
      <c r="C58" s="398"/>
      <c r="D58" s="399"/>
      <c r="E58" s="397"/>
      <c r="F58" s="397"/>
      <c r="G58" s="400" t="str">
        <f>IF(Tabela16[[#This Row],[Value]]="","",IF(Tabela16[[#This Row],[Institution**]]="","Alert: Fill in Institution",IF('[3]6.Other Exp. Categories'!$B58="M","Note: impute in DPD charging costs for presenting papers at conferences",IF('[3]6.Other Exp. Categories'!$B58="SC","Note: Impute in AQ? SC needs validation from FCiência.ID",IF('[3]6.Other Exp. Categories'!$B58="AE","Note: Limited to a maximum of 10% of the total eligible project expenses",IF(Tabela16[[#This Row],[Expense Category*]]="RH",P74,""))))))</f>
        <v/>
      </c>
      <c r="I58" s="110"/>
      <c r="J58" s="110"/>
      <c r="K58" s="110"/>
      <c r="L58" s="110"/>
      <c r="T58" s="110"/>
      <c r="U58" s="110"/>
      <c r="V58" s="110"/>
      <c r="W58" s="110"/>
      <c r="X58" s="110"/>
      <c r="Y58" s="110"/>
      <c r="Z58" s="110"/>
      <c r="AA58" s="110"/>
      <c r="AB58" s="110"/>
      <c r="AC58" s="110"/>
      <c r="AD58" s="110"/>
      <c r="AE58" s="110"/>
      <c r="AF58" s="110"/>
      <c r="AG58" s="110"/>
      <c r="AH58" s="110"/>
      <c r="AI58" s="110"/>
      <c r="AJ58" s="110"/>
      <c r="AK58" s="110"/>
      <c r="AL58" s="110"/>
      <c r="AM58" s="110"/>
      <c r="AN58" s="110"/>
      <c r="AO58" s="110"/>
      <c r="AP58" s="110"/>
      <c r="AQ58" s="110"/>
      <c r="AR58" s="110"/>
      <c r="AS58" s="110"/>
      <c r="AT58" s="110"/>
      <c r="AU58" s="110"/>
      <c r="AV58" s="110"/>
      <c r="AW58" s="110"/>
      <c r="AX58" s="110"/>
      <c r="AY58" s="110"/>
    </row>
    <row r="59" spans="1:51" ht="17.25" customHeight="1" x14ac:dyDescent="0.25">
      <c r="A59" s="396">
        <f t="shared" si="1"/>
        <v>57</v>
      </c>
      <c r="B59" s="397"/>
      <c r="C59" s="398"/>
      <c r="D59" s="399"/>
      <c r="E59" s="397"/>
      <c r="F59" s="397"/>
      <c r="G59" s="400" t="str">
        <f>IF(Tabela16[[#This Row],[Value]]="","",IF(Tabela16[[#This Row],[Institution**]]="","Alert: Fill in Institution",IF('[3]6.Other Exp. Categories'!$B59="M","Note: impute in DPD charging costs for presenting papers at conferences",IF('[3]6.Other Exp. Categories'!$B59="SC","Note: Impute in AQ? SC needs validation from FCiência.ID",IF('[3]6.Other Exp. Categories'!$B59="AE","Note: Limited to a maximum of 10% of the total eligible project expenses",IF(Tabela16[[#This Row],[Expense Category*]]="RH",P75,""))))))</f>
        <v/>
      </c>
      <c r="I59" s="110"/>
      <c r="J59" s="110"/>
      <c r="K59" s="110"/>
      <c r="L59" s="110"/>
      <c r="T59" s="110"/>
      <c r="U59" s="110"/>
      <c r="V59" s="110"/>
      <c r="W59" s="110"/>
      <c r="X59" s="110"/>
      <c r="Y59" s="110"/>
      <c r="Z59" s="110"/>
      <c r="AA59" s="110"/>
      <c r="AB59" s="110"/>
      <c r="AC59" s="110"/>
      <c r="AD59" s="110"/>
      <c r="AE59" s="110"/>
      <c r="AF59" s="110"/>
      <c r="AG59" s="110"/>
      <c r="AH59" s="110"/>
      <c r="AI59" s="110"/>
      <c r="AJ59" s="110"/>
      <c r="AK59" s="110"/>
      <c r="AL59" s="110"/>
      <c r="AM59" s="110"/>
      <c r="AN59" s="110"/>
      <c r="AO59" s="110"/>
      <c r="AP59" s="110"/>
      <c r="AQ59" s="110"/>
      <c r="AR59" s="110"/>
      <c r="AS59" s="110"/>
      <c r="AT59" s="110"/>
      <c r="AU59" s="110"/>
      <c r="AV59" s="110"/>
      <c r="AW59" s="110"/>
      <c r="AX59" s="110"/>
      <c r="AY59" s="110"/>
    </row>
    <row r="60" spans="1:51" ht="17.25" customHeight="1" x14ac:dyDescent="0.25">
      <c r="A60" s="396">
        <f t="shared" si="1"/>
        <v>58</v>
      </c>
      <c r="B60" s="397"/>
      <c r="C60" s="398"/>
      <c r="D60" s="399"/>
      <c r="E60" s="397"/>
      <c r="F60" s="397"/>
      <c r="G60" s="400" t="str">
        <f>IF(Tabela16[[#This Row],[Value]]="","",IF(Tabela16[[#This Row],[Institution**]]="","Alert: Fill in Institution",IF('[3]6.Other Exp. Categories'!$B60="M","Note: impute in DPD charging costs for presenting papers at conferences",IF('[3]6.Other Exp. Categories'!$B60="SC","Note: Impute in AQ? SC needs validation from FCiência.ID",IF('[3]6.Other Exp. Categories'!$B60="AE","Note: Limited to a maximum of 10% of the total eligible project expenses",IF(Tabela16[[#This Row],[Expense Category*]]="RH",P76,""))))))</f>
        <v/>
      </c>
      <c r="I60" s="110"/>
      <c r="J60" s="110"/>
      <c r="K60" s="110"/>
      <c r="L60" s="110"/>
      <c r="T60" s="110"/>
      <c r="U60" s="110"/>
      <c r="V60" s="110"/>
      <c r="W60" s="110"/>
      <c r="X60" s="110"/>
      <c r="Y60" s="110"/>
      <c r="Z60" s="110"/>
      <c r="AA60" s="110"/>
      <c r="AB60" s="110"/>
      <c r="AC60" s="110"/>
      <c r="AD60" s="110"/>
      <c r="AE60" s="110"/>
      <c r="AF60" s="110"/>
      <c r="AG60" s="110"/>
      <c r="AH60" s="110"/>
      <c r="AI60" s="110"/>
      <c r="AJ60" s="110"/>
      <c r="AK60" s="110"/>
      <c r="AL60" s="110"/>
      <c r="AM60" s="110"/>
      <c r="AN60" s="110"/>
      <c r="AO60" s="110"/>
      <c r="AP60" s="110"/>
      <c r="AQ60" s="110"/>
      <c r="AR60" s="110"/>
      <c r="AS60" s="110"/>
      <c r="AT60" s="110"/>
      <c r="AU60" s="110"/>
      <c r="AV60" s="110"/>
      <c r="AW60" s="110"/>
      <c r="AX60" s="110"/>
      <c r="AY60" s="110"/>
    </row>
    <row r="61" spans="1:51" ht="17.25" customHeight="1" x14ac:dyDescent="0.25">
      <c r="A61" s="396">
        <f t="shared" si="1"/>
        <v>59</v>
      </c>
      <c r="B61" s="397"/>
      <c r="C61" s="398"/>
      <c r="D61" s="399"/>
      <c r="E61" s="397"/>
      <c r="F61" s="397"/>
      <c r="G61" s="400" t="str">
        <f>IF(Tabela16[[#This Row],[Value]]="","",IF(Tabela16[[#This Row],[Institution**]]="","Alert: Fill in Institution",IF('[3]6.Other Exp. Categories'!$B61="M","Note: impute in DPD charging costs for presenting papers at conferences",IF('[3]6.Other Exp. Categories'!$B61="SC","Note: Impute in AQ? SC needs validation from FCiência.ID",IF('[3]6.Other Exp. Categories'!$B61="AE","Note: Limited to a maximum of 10% of the total eligible project expenses",IF(Tabela16[[#This Row],[Expense Category*]]="RH",P77,""))))))</f>
        <v/>
      </c>
      <c r="I61" s="110"/>
      <c r="J61" s="110"/>
      <c r="K61" s="110"/>
      <c r="L61" s="110"/>
      <c r="T61" s="110"/>
      <c r="U61" s="110"/>
      <c r="V61" s="110"/>
      <c r="W61" s="110"/>
      <c r="X61" s="110"/>
      <c r="Y61" s="110"/>
      <c r="Z61" s="110"/>
      <c r="AA61" s="110"/>
      <c r="AB61" s="110"/>
      <c r="AC61" s="110"/>
      <c r="AD61" s="110"/>
      <c r="AE61" s="110"/>
      <c r="AF61" s="110"/>
      <c r="AG61" s="110"/>
      <c r="AH61" s="110"/>
      <c r="AI61" s="110"/>
      <c r="AJ61" s="110"/>
      <c r="AK61" s="110"/>
      <c r="AL61" s="110"/>
      <c r="AM61" s="110"/>
      <c r="AN61" s="110"/>
      <c r="AO61" s="110"/>
      <c r="AP61" s="110"/>
      <c r="AQ61" s="110"/>
      <c r="AR61" s="110"/>
      <c r="AS61" s="110"/>
      <c r="AT61" s="110"/>
      <c r="AU61" s="110"/>
      <c r="AV61" s="110"/>
      <c r="AW61" s="110"/>
      <c r="AX61" s="110"/>
      <c r="AY61" s="110"/>
    </row>
    <row r="62" spans="1:51" ht="17.25" customHeight="1" x14ac:dyDescent="0.25">
      <c r="A62" s="396">
        <f t="shared" si="1"/>
        <v>60</v>
      </c>
      <c r="B62" s="397"/>
      <c r="C62" s="398"/>
      <c r="D62" s="399"/>
      <c r="E62" s="397"/>
      <c r="F62" s="397"/>
      <c r="G62" s="400" t="str">
        <f>IF(Tabela16[[#This Row],[Value]]="","",IF(Tabela16[[#This Row],[Institution**]]="","Alert: Fill in Institution",IF('[3]6.Other Exp. Categories'!$B62="M","Note: impute in DPD charging costs for presenting papers at conferences",IF('[3]6.Other Exp. Categories'!$B62="SC","Note: Impute in AQ? SC needs validation from FCiência.ID",IF('[3]6.Other Exp. Categories'!$B62="AE","Note: Limited to a maximum of 10% of the total eligible project expenses",IF(Tabela16[[#This Row],[Expense Category*]]="RH",P78,""))))))</f>
        <v/>
      </c>
      <c r="I62" s="110"/>
      <c r="J62" s="110"/>
      <c r="K62" s="110"/>
      <c r="L62" s="110"/>
      <c r="T62" s="110"/>
      <c r="U62" s="110"/>
      <c r="V62" s="110"/>
      <c r="W62" s="110"/>
      <c r="X62" s="110"/>
      <c r="Y62" s="110"/>
      <c r="Z62" s="110"/>
      <c r="AA62" s="110"/>
      <c r="AB62" s="110"/>
      <c r="AC62" s="110"/>
      <c r="AD62" s="110"/>
      <c r="AE62" s="110"/>
      <c r="AF62" s="110"/>
      <c r="AG62" s="110"/>
      <c r="AH62" s="110"/>
      <c r="AI62" s="110"/>
      <c r="AJ62" s="110"/>
      <c r="AK62" s="110"/>
      <c r="AL62" s="110"/>
      <c r="AM62" s="110"/>
      <c r="AN62" s="110"/>
      <c r="AO62" s="110"/>
      <c r="AP62" s="110"/>
      <c r="AQ62" s="110"/>
      <c r="AR62" s="110"/>
      <c r="AS62" s="110"/>
      <c r="AT62" s="110"/>
      <c r="AU62" s="110"/>
      <c r="AV62" s="110"/>
      <c r="AW62" s="110"/>
      <c r="AX62" s="110"/>
      <c r="AY62" s="110"/>
    </row>
    <row r="63" spans="1:51" ht="17.25" customHeight="1" x14ac:dyDescent="0.25">
      <c r="A63" s="396">
        <f t="shared" si="1"/>
        <v>61</v>
      </c>
      <c r="B63" s="397"/>
      <c r="C63" s="398"/>
      <c r="D63" s="399"/>
      <c r="E63" s="397"/>
      <c r="F63" s="397"/>
      <c r="G63" s="400" t="str">
        <f>IF(Tabela16[[#This Row],[Value]]="","",IF(Tabela16[[#This Row],[Institution**]]="","Alert: Fill in Institution",IF('[3]6.Other Exp. Categories'!$B63="M","Note: impute in DPD charging costs for presenting papers at conferences",IF('[3]6.Other Exp. Categories'!$B63="SC","Note: Impute in AQ? SC needs validation from FCiência.ID",IF('[3]6.Other Exp. Categories'!$B63="AE","Note: Limited to a maximum of 10% of the total eligible project expenses",IF(Tabela16[[#This Row],[Expense Category*]]="RH",P79,""))))))</f>
        <v/>
      </c>
      <c r="I63" s="110"/>
      <c r="J63" s="110"/>
      <c r="K63" s="110"/>
      <c r="L63" s="110"/>
      <c r="T63" s="110"/>
      <c r="U63" s="110"/>
      <c r="V63" s="110"/>
      <c r="W63" s="110"/>
      <c r="X63" s="110"/>
      <c r="Y63" s="110"/>
      <c r="Z63" s="110"/>
      <c r="AA63" s="110"/>
      <c r="AB63" s="110"/>
      <c r="AC63" s="110"/>
      <c r="AD63" s="110"/>
      <c r="AE63" s="110"/>
      <c r="AF63" s="110"/>
      <c r="AG63" s="110"/>
      <c r="AH63" s="110"/>
      <c r="AI63" s="110"/>
      <c r="AJ63" s="110"/>
      <c r="AK63" s="110"/>
      <c r="AL63" s="110"/>
      <c r="AM63" s="110"/>
      <c r="AN63" s="110"/>
      <c r="AO63" s="110"/>
      <c r="AP63" s="110"/>
      <c r="AQ63" s="110"/>
      <c r="AR63" s="110"/>
      <c r="AS63" s="110"/>
      <c r="AT63" s="110"/>
      <c r="AU63" s="110"/>
      <c r="AV63" s="110"/>
      <c r="AW63" s="110"/>
      <c r="AX63" s="110"/>
      <c r="AY63" s="110"/>
    </row>
    <row r="64" spans="1:51" ht="17.25" customHeight="1" x14ac:dyDescent="0.25">
      <c r="A64" s="396">
        <f t="shared" si="1"/>
        <v>62</v>
      </c>
      <c r="B64" s="397"/>
      <c r="C64" s="398"/>
      <c r="D64" s="399"/>
      <c r="E64" s="397"/>
      <c r="F64" s="397"/>
      <c r="G64" s="400" t="str">
        <f>IF(Tabela16[[#This Row],[Value]]="","",IF(Tabela16[[#This Row],[Institution**]]="","Alert: Fill in Institution",IF('[3]6.Other Exp. Categories'!$B64="M","Note: impute in DPD charging costs for presenting papers at conferences",IF('[3]6.Other Exp. Categories'!$B64="SC","Note: Impute in AQ? SC needs validation from FCiência.ID",IF('[3]6.Other Exp. Categories'!$B64="AE","Note: Limited to a maximum of 10% of the total eligible project expenses",IF(Tabela16[[#This Row],[Expense Category*]]="RH",P80,""))))))</f>
        <v/>
      </c>
      <c r="I64" s="110"/>
      <c r="J64" s="110"/>
      <c r="K64" s="110"/>
      <c r="L64" s="110"/>
      <c r="T64" s="110"/>
      <c r="U64" s="110"/>
      <c r="V64" s="110"/>
      <c r="W64" s="110"/>
      <c r="X64" s="110"/>
      <c r="Y64" s="110"/>
      <c r="Z64" s="110"/>
      <c r="AA64" s="110"/>
      <c r="AB64" s="110"/>
      <c r="AC64" s="110"/>
      <c r="AD64" s="110"/>
      <c r="AE64" s="110"/>
      <c r="AF64" s="110"/>
      <c r="AG64" s="110"/>
      <c r="AH64" s="110"/>
      <c r="AI64" s="110"/>
      <c r="AJ64" s="110"/>
      <c r="AK64" s="110"/>
      <c r="AL64" s="110"/>
      <c r="AM64" s="110"/>
      <c r="AN64" s="110"/>
      <c r="AO64" s="110"/>
      <c r="AP64" s="110"/>
      <c r="AQ64" s="110"/>
      <c r="AR64" s="110"/>
      <c r="AS64" s="110"/>
      <c r="AT64" s="110"/>
      <c r="AU64" s="110"/>
      <c r="AV64" s="110"/>
      <c r="AW64" s="110"/>
      <c r="AX64" s="110"/>
      <c r="AY64" s="110"/>
    </row>
    <row r="65" spans="1:51" ht="17.25" customHeight="1" x14ac:dyDescent="0.25">
      <c r="A65" s="396">
        <f t="shared" si="1"/>
        <v>63</v>
      </c>
      <c r="B65" s="397"/>
      <c r="C65" s="398"/>
      <c r="D65" s="399"/>
      <c r="E65" s="397"/>
      <c r="F65" s="397"/>
      <c r="G65" s="400" t="str">
        <f>IF(Tabela16[[#This Row],[Value]]="","",IF(Tabela16[[#This Row],[Institution**]]="","Alert: Fill in Institution",IF('[3]6.Other Exp. Categories'!$B65="M","Note: impute in DPD charging costs for presenting papers at conferences",IF('[3]6.Other Exp. Categories'!$B65="SC","Note: Impute in AQ? SC needs validation from FCiência.ID",IF('[3]6.Other Exp. Categories'!$B65="AE","Note: Limited to a maximum of 10% of the total eligible project expenses",IF(Tabela16[[#This Row],[Expense Category*]]="RH",P81,""))))))</f>
        <v/>
      </c>
      <c r="I65" s="110"/>
      <c r="J65" s="110"/>
      <c r="K65" s="110"/>
      <c r="L65" s="110"/>
      <c r="T65" s="110"/>
      <c r="U65" s="110"/>
      <c r="V65" s="110"/>
      <c r="W65" s="110"/>
      <c r="X65" s="110"/>
      <c r="Y65" s="110"/>
      <c r="Z65" s="110"/>
      <c r="AA65" s="110"/>
      <c r="AB65" s="110"/>
      <c r="AC65" s="110"/>
      <c r="AD65" s="110"/>
      <c r="AE65" s="110"/>
      <c r="AF65" s="110"/>
      <c r="AG65" s="110"/>
      <c r="AH65" s="110"/>
      <c r="AI65" s="110"/>
      <c r="AJ65" s="110"/>
      <c r="AK65" s="110"/>
      <c r="AL65" s="110"/>
      <c r="AM65" s="110"/>
      <c r="AN65" s="110"/>
      <c r="AO65" s="110"/>
      <c r="AP65" s="110"/>
      <c r="AQ65" s="110"/>
      <c r="AR65" s="110"/>
      <c r="AS65" s="110"/>
      <c r="AT65" s="110"/>
      <c r="AU65" s="110"/>
      <c r="AV65" s="110"/>
      <c r="AW65" s="110"/>
      <c r="AX65" s="110"/>
      <c r="AY65" s="110"/>
    </row>
    <row r="66" spans="1:51" ht="17.25" customHeight="1" x14ac:dyDescent="0.25">
      <c r="A66" s="396">
        <f t="shared" si="1"/>
        <v>64</v>
      </c>
      <c r="B66" s="397"/>
      <c r="C66" s="398"/>
      <c r="D66" s="399"/>
      <c r="E66" s="397"/>
      <c r="F66" s="397"/>
      <c r="G66" s="400" t="str">
        <f>IF(Tabela16[[#This Row],[Value]]="","",IF(Tabela16[[#This Row],[Institution**]]="","Alert: Fill in Institution",IF('[3]6.Other Exp. Categories'!$B66="M","Note: impute in DPD charging costs for presenting papers at conferences",IF('[3]6.Other Exp. Categories'!$B66="SC","Note: Impute in AQ? SC needs validation from FCiência.ID",IF('[3]6.Other Exp. Categories'!$B66="AE","Note: Limited to a maximum of 10% of the total eligible project expenses",IF(Tabela16[[#This Row],[Expense Category*]]="RH",P82,""))))))</f>
        <v/>
      </c>
      <c r="I66" s="110"/>
      <c r="J66" s="110"/>
      <c r="K66" s="110"/>
      <c r="L66" s="110"/>
      <c r="T66" s="110"/>
      <c r="U66" s="110"/>
      <c r="V66" s="110"/>
      <c r="W66" s="110"/>
      <c r="X66" s="110"/>
      <c r="Y66" s="110"/>
      <c r="Z66" s="110"/>
      <c r="AA66" s="110"/>
      <c r="AB66" s="110"/>
      <c r="AC66" s="110"/>
      <c r="AD66" s="110"/>
      <c r="AE66" s="110"/>
      <c r="AF66" s="110"/>
      <c r="AG66" s="110"/>
      <c r="AH66" s="110"/>
      <c r="AI66" s="110"/>
      <c r="AJ66" s="110"/>
      <c r="AK66" s="110"/>
      <c r="AL66" s="110"/>
      <c r="AM66" s="110"/>
      <c r="AN66" s="110"/>
      <c r="AO66" s="110"/>
      <c r="AP66" s="110"/>
      <c r="AQ66" s="110"/>
      <c r="AR66" s="110"/>
      <c r="AS66" s="110"/>
      <c r="AT66" s="110"/>
      <c r="AU66" s="110"/>
      <c r="AV66" s="110"/>
      <c r="AW66" s="110"/>
      <c r="AX66" s="110"/>
      <c r="AY66" s="110"/>
    </row>
    <row r="67" spans="1:51" ht="17.25" customHeight="1" x14ac:dyDescent="0.25">
      <c r="A67" s="396">
        <f t="shared" si="1"/>
        <v>65</v>
      </c>
      <c r="B67" s="397"/>
      <c r="C67" s="398"/>
      <c r="D67" s="399"/>
      <c r="E67" s="397"/>
      <c r="F67" s="397"/>
      <c r="G67" s="400" t="str">
        <f>IF(Tabela16[[#This Row],[Value]]="","",IF(Tabela16[[#This Row],[Institution**]]="","Alert: Fill in Institution",IF('[3]6.Other Exp. Categories'!$B67="M","Note: impute in DPD charging costs for presenting papers at conferences",IF('[3]6.Other Exp. Categories'!$B67="SC","Note: Impute in AQ? SC needs validation from FCiência.ID",IF('[3]6.Other Exp. Categories'!$B67="AE","Note: Limited to a maximum of 10% of the total eligible project expenses",IF(Tabela16[[#This Row],[Expense Category*]]="RH",P83,""))))))</f>
        <v/>
      </c>
      <c r="I67" s="110"/>
      <c r="J67" s="110"/>
      <c r="K67" s="110"/>
      <c r="L67" s="110"/>
      <c r="T67" s="110"/>
      <c r="U67" s="110"/>
      <c r="V67" s="110"/>
      <c r="W67" s="110"/>
      <c r="X67" s="110"/>
      <c r="Y67" s="110"/>
      <c r="Z67" s="110"/>
      <c r="AA67" s="110"/>
      <c r="AB67" s="110"/>
      <c r="AC67" s="110"/>
      <c r="AD67" s="110"/>
      <c r="AE67" s="110"/>
      <c r="AF67" s="110"/>
      <c r="AG67" s="110"/>
      <c r="AH67" s="110"/>
      <c r="AI67" s="110"/>
      <c r="AJ67" s="110"/>
      <c r="AK67" s="110"/>
      <c r="AL67" s="110"/>
      <c r="AM67" s="110"/>
      <c r="AN67" s="110"/>
      <c r="AO67" s="110"/>
      <c r="AP67" s="110"/>
      <c r="AQ67" s="110"/>
      <c r="AR67" s="110"/>
      <c r="AS67" s="110"/>
      <c r="AT67" s="110"/>
      <c r="AU67" s="110"/>
      <c r="AV67" s="110"/>
      <c r="AW67" s="110"/>
      <c r="AX67" s="110"/>
      <c r="AY67" s="110"/>
    </row>
    <row r="68" spans="1:51" ht="17.25" customHeight="1" x14ac:dyDescent="0.25">
      <c r="A68" s="396">
        <f t="shared" si="1"/>
        <v>66</v>
      </c>
      <c r="B68" s="397"/>
      <c r="C68" s="398"/>
      <c r="D68" s="399"/>
      <c r="E68" s="397"/>
      <c r="F68" s="397"/>
      <c r="G68" s="400" t="str">
        <f>IF(Tabela16[[#This Row],[Value]]="","",IF(Tabela16[[#This Row],[Institution**]]="","Alert: Fill in Institution",IF('[3]6.Other Exp. Categories'!$B68="M","Note: impute in DPD charging costs for presenting papers at conferences",IF('[3]6.Other Exp. Categories'!$B68="SC","Note: Impute in AQ? SC needs validation from FCiência.ID",IF('[3]6.Other Exp. Categories'!$B68="AE","Note: Limited to a maximum of 10% of the total eligible project expenses",IF(Tabela16[[#This Row],[Expense Category*]]="RH",P84,""))))))</f>
        <v/>
      </c>
      <c r="I68" s="110"/>
      <c r="J68" s="110"/>
      <c r="K68" s="110"/>
      <c r="L68" s="110"/>
      <c r="T68" s="110"/>
      <c r="U68" s="110"/>
      <c r="V68" s="110"/>
      <c r="W68" s="110"/>
      <c r="X68" s="110"/>
      <c r="Y68" s="110"/>
      <c r="Z68" s="110"/>
      <c r="AA68" s="110"/>
      <c r="AB68" s="110"/>
      <c r="AC68" s="110"/>
      <c r="AD68" s="110"/>
      <c r="AE68" s="110"/>
      <c r="AF68" s="110"/>
      <c r="AG68" s="110"/>
      <c r="AH68" s="110"/>
      <c r="AI68" s="110"/>
      <c r="AJ68" s="110"/>
      <c r="AK68" s="110"/>
      <c r="AL68" s="110"/>
      <c r="AM68" s="110"/>
      <c r="AN68" s="110"/>
      <c r="AO68" s="110"/>
      <c r="AP68" s="110"/>
      <c r="AQ68" s="110"/>
      <c r="AR68" s="110"/>
      <c r="AS68" s="110"/>
      <c r="AT68" s="110"/>
      <c r="AU68" s="110"/>
      <c r="AV68" s="110"/>
      <c r="AW68" s="110"/>
      <c r="AX68" s="110"/>
      <c r="AY68" s="110"/>
    </row>
    <row r="69" spans="1:51" ht="17.25" customHeight="1" x14ac:dyDescent="0.25">
      <c r="A69" s="396">
        <f t="shared" ref="A69:A102" si="6">+A68+1</f>
        <v>67</v>
      </c>
      <c r="B69" s="397"/>
      <c r="C69" s="398"/>
      <c r="D69" s="399"/>
      <c r="E69" s="397"/>
      <c r="F69" s="397"/>
      <c r="G69" s="400" t="str">
        <f>IF(Tabela16[[#This Row],[Value]]="","",IF(Tabela16[[#This Row],[Institution**]]="","Alert: Fill in Institution",IF('[3]6.Other Exp. Categories'!$B69="M","Note: impute in DPD charging costs for presenting papers at conferences",IF('[3]6.Other Exp. Categories'!$B69="SC","Note: Impute in AQ? SC needs validation from FCiência.ID",IF('[3]6.Other Exp. Categories'!$B69="AE","Note: Limited to a maximum of 10% of the total eligible project expenses",IF(Tabela16[[#This Row],[Expense Category*]]="RH",P85,""))))))</f>
        <v/>
      </c>
      <c r="I69" s="110"/>
      <c r="J69" s="110"/>
      <c r="K69" s="110"/>
      <c r="L69" s="110"/>
      <c r="T69" s="110"/>
      <c r="U69" s="110"/>
      <c r="V69" s="110"/>
      <c r="W69" s="110"/>
      <c r="X69" s="110"/>
      <c r="Y69" s="110"/>
      <c r="Z69" s="110"/>
      <c r="AA69" s="110"/>
      <c r="AB69" s="110"/>
      <c r="AC69" s="110"/>
      <c r="AD69" s="110"/>
      <c r="AE69" s="110"/>
      <c r="AF69" s="110"/>
      <c r="AG69" s="110"/>
      <c r="AH69" s="110"/>
      <c r="AI69" s="110"/>
      <c r="AJ69" s="110"/>
      <c r="AK69" s="110"/>
      <c r="AL69" s="110"/>
      <c r="AM69" s="110"/>
      <c r="AN69" s="110"/>
      <c r="AO69" s="110"/>
      <c r="AP69" s="110"/>
      <c r="AQ69" s="110"/>
      <c r="AR69" s="110"/>
      <c r="AS69" s="110"/>
      <c r="AT69" s="110"/>
      <c r="AU69" s="110"/>
      <c r="AV69" s="110"/>
      <c r="AW69" s="110"/>
      <c r="AX69" s="110"/>
      <c r="AY69" s="110"/>
    </row>
    <row r="70" spans="1:51" ht="17.25" customHeight="1" x14ac:dyDescent="0.25">
      <c r="A70" s="396">
        <f t="shared" si="6"/>
        <v>68</v>
      </c>
      <c r="B70" s="397"/>
      <c r="C70" s="398"/>
      <c r="D70" s="399"/>
      <c r="E70" s="397"/>
      <c r="F70" s="397"/>
      <c r="G70" s="400" t="str">
        <f>IF(Tabela16[[#This Row],[Value]]="","",IF(Tabela16[[#This Row],[Institution**]]="","Alert: Fill in Institution",IF('[3]6.Other Exp. Categories'!$B70="M","Note: impute in DPD charging costs for presenting papers at conferences",IF('[3]6.Other Exp. Categories'!$B70="SC","Note: Impute in AQ? SC needs validation from FCiência.ID",IF('[3]6.Other Exp. Categories'!$B70="AE","Note: Limited to a maximum of 10% of the total eligible project expenses",IF(Tabela16[[#This Row],[Expense Category*]]="RH",P86,""))))))</f>
        <v/>
      </c>
      <c r="I70" s="110"/>
      <c r="J70" s="110"/>
      <c r="K70" s="110"/>
      <c r="L70" s="110"/>
      <c r="T70" s="110"/>
      <c r="U70" s="110"/>
      <c r="V70" s="110"/>
      <c r="W70" s="110"/>
      <c r="X70" s="110"/>
      <c r="Y70" s="110"/>
      <c r="Z70" s="110"/>
      <c r="AA70" s="110"/>
      <c r="AB70" s="110"/>
      <c r="AC70" s="110"/>
      <c r="AD70" s="110"/>
      <c r="AE70" s="110"/>
      <c r="AF70" s="110"/>
      <c r="AG70" s="110"/>
      <c r="AH70" s="110"/>
      <c r="AI70" s="110"/>
      <c r="AJ70" s="110"/>
      <c r="AK70" s="110"/>
      <c r="AL70" s="110"/>
      <c r="AM70" s="110"/>
      <c r="AN70" s="110"/>
      <c r="AO70" s="110"/>
      <c r="AP70" s="110"/>
      <c r="AQ70" s="110"/>
      <c r="AR70" s="110"/>
      <c r="AS70" s="110"/>
      <c r="AT70" s="110"/>
      <c r="AU70" s="110"/>
      <c r="AV70" s="110"/>
      <c r="AW70" s="110"/>
      <c r="AX70" s="110"/>
      <c r="AY70" s="110"/>
    </row>
    <row r="71" spans="1:51" ht="17.25" customHeight="1" x14ac:dyDescent="0.25">
      <c r="A71" s="396">
        <f t="shared" si="6"/>
        <v>69</v>
      </c>
      <c r="B71" s="397"/>
      <c r="C71" s="398"/>
      <c r="D71" s="399"/>
      <c r="E71" s="397"/>
      <c r="F71" s="397"/>
      <c r="G71" s="400" t="str">
        <f>IF(Tabela16[[#This Row],[Value]]="","",IF(Tabela16[[#This Row],[Institution**]]="","Alert: Fill in Institution",IF('[3]6.Other Exp. Categories'!$B71="M","Note: impute in DPD charging costs for presenting papers at conferences",IF('[3]6.Other Exp. Categories'!$B71="SC","Note: Impute in AQ? SC needs validation from FCiência.ID",IF('[3]6.Other Exp. Categories'!$B71="AE","Note: Limited to a maximum of 10% of the total eligible project expenses",IF(Tabela16[[#This Row],[Expense Category*]]="RH",P87,""))))))</f>
        <v/>
      </c>
      <c r="I71" s="110"/>
      <c r="J71" s="110"/>
      <c r="K71" s="110"/>
      <c r="L71" s="110"/>
      <c r="T71" s="110"/>
      <c r="U71" s="110"/>
      <c r="V71" s="110"/>
      <c r="W71" s="110"/>
      <c r="X71" s="110"/>
      <c r="Y71" s="110"/>
      <c r="Z71" s="110"/>
      <c r="AA71" s="110"/>
      <c r="AB71" s="110"/>
      <c r="AC71" s="110"/>
      <c r="AD71" s="110"/>
      <c r="AE71" s="110"/>
      <c r="AF71" s="110"/>
      <c r="AG71" s="110"/>
      <c r="AH71" s="110"/>
      <c r="AI71" s="110"/>
      <c r="AJ71" s="110"/>
      <c r="AK71" s="110"/>
      <c r="AL71" s="110"/>
      <c r="AM71" s="110"/>
      <c r="AN71" s="110"/>
      <c r="AO71" s="110"/>
      <c r="AP71" s="110"/>
      <c r="AQ71" s="110"/>
      <c r="AR71" s="110"/>
      <c r="AS71" s="110"/>
      <c r="AT71" s="110"/>
      <c r="AU71" s="110"/>
      <c r="AV71" s="110"/>
      <c r="AW71" s="110"/>
      <c r="AX71" s="110"/>
      <c r="AY71" s="110"/>
    </row>
    <row r="72" spans="1:51" ht="17.25" customHeight="1" x14ac:dyDescent="0.25">
      <c r="A72" s="396">
        <f t="shared" si="6"/>
        <v>70</v>
      </c>
      <c r="B72" s="397"/>
      <c r="C72" s="398"/>
      <c r="D72" s="399"/>
      <c r="E72" s="397"/>
      <c r="F72" s="397"/>
      <c r="G72" s="400" t="str">
        <f>IF(Tabela16[[#This Row],[Value]]="","",IF(Tabela16[[#This Row],[Institution**]]="","Alert: Fill in Institution",IF('[3]6.Other Exp. Categories'!$B72="M","Note: impute in DPD charging costs for presenting papers at conferences",IF('[3]6.Other Exp. Categories'!$B72="SC","Note: Impute in AQ? SC needs validation from FCiência.ID",IF('[3]6.Other Exp. Categories'!$B72="AE","Note: Limited to a maximum of 10% of the total eligible project expenses",IF(Tabela16[[#This Row],[Expense Category*]]="RH",P88,""))))))</f>
        <v/>
      </c>
      <c r="I72" s="110"/>
      <c r="J72" s="110"/>
      <c r="K72" s="110"/>
      <c r="L72" s="110"/>
      <c r="T72" s="110"/>
      <c r="U72" s="110"/>
      <c r="V72" s="110"/>
      <c r="W72" s="110"/>
      <c r="X72" s="110"/>
      <c r="Y72" s="110"/>
      <c r="Z72" s="110"/>
      <c r="AA72" s="110"/>
      <c r="AB72" s="110"/>
      <c r="AC72" s="110"/>
      <c r="AD72" s="110"/>
      <c r="AE72" s="110"/>
      <c r="AF72" s="110"/>
      <c r="AG72" s="110"/>
      <c r="AH72" s="110"/>
      <c r="AI72" s="110"/>
      <c r="AJ72" s="110"/>
      <c r="AK72" s="110"/>
      <c r="AL72" s="110"/>
      <c r="AM72" s="110"/>
      <c r="AN72" s="110"/>
      <c r="AO72" s="110"/>
      <c r="AP72" s="110"/>
      <c r="AQ72" s="110"/>
      <c r="AR72" s="110"/>
      <c r="AS72" s="110"/>
      <c r="AT72" s="110"/>
      <c r="AU72" s="110"/>
      <c r="AV72" s="110"/>
      <c r="AW72" s="110"/>
      <c r="AX72" s="110"/>
      <c r="AY72" s="110"/>
    </row>
    <row r="73" spans="1:51" ht="17.25" customHeight="1" x14ac:dyDescent="0.25">
      <c r="A73" s="396">
        <f t="shared" si="6"/>
        <v>71</v>
      </c>
      <c r="B73" s="397"/>
      <c r="C73" s="398"/>
      <c r="D73" s="399"/>
      <c r="E73" s="397"/>
      <c r="F73" s="397"/>
      <c r="G73" s="400" t="str">
        <f>IF(Tabela16[[#This Row],[Value]]="","",IF(Tabela16[[#This Row],[Institution**]]="","Alert: Fill in Institution",IF('[3]6.Other Exp. Categories'!$B73="M","Note: impute in DPD charging costs for presenting papers at conferences",IF('[3]6.Other Exp. Categories'!$B73="SC","Note: Impute in AQ? SC needs validation from FCiência.ID",IF('[3]6.Other Exp. Categories'!$B73="AE","Note: Limited to a maximum of 10% of the total eligible project expenses",IF(Tabela16[[#This Row],[Expense Category*]]="RH",P89,""))))))</f>
        <v/>
      </c>
      <c r="I73" s="110"/>
      <c r="J73" s="110"/>
      <c r="K73" s="110"/>
      <c r="L73" s="110"/>
      <c r="T73" s="110"/>
      <c r="U73" s="110"/>
      <c r="V73" s="110"/>
      <c r="W73" s="110"/>
      <c r="X73" s="110"/>
      <c r="Y73" s="110"/>
      <c r="Z73" s="110"/>
      <c r="AA73" s="110"/>
      <c r="AB73" s="110"/>
      <c r="AC73" s="110"/>
      <c r="AD73" s="110"/>
      <c r="AE73" s="110"/>
      <c r="AF73" s="110"/>
      <c r="AG73" s="110"/>
      <c r="AH73" s="110"/>
      <c r="AI73" s="110"/>
      <c r="AJ73" s="110"/>
      <c r="AK73" s="110"/>
      <c r="AL73" s="110"/>
      <c r="AM73" s="110"/>
      <c r="AN73" s="110"/>
      <c r="AO73" s="110"/>
      <c r="AP73" s="110"/>
      <c r="AQ73" s="110"/>
      <c r="AR73" s="110"/>
      <c r="AS73" s="110"/>
      <c r="AT73" s="110"/>
      <c r="AU73" s="110"/>
      <c r="AV73" s="110"/>
      <c r="AW73" s="110"/>
      <c r="AX73" s="110"/>
      <c r="AY73" s="110"/>
    </row>
    <row r="74" spans="1:51" ht="17.25" customHeight="1" x14ac:dyDescent="0.25">
      <c r="A74" s="396">
        <f t="shared" si="6"/>
        <v>72</v>
      </c>
      <c r="B74" s="397"/>
      <c r="C74" s="398"/>
      <c r="D74" s="399"/>
      <c r="E74" s="397"/>
      <c r="F74" s="397"/>
      <c r="G74" s="400" t="str">
        <f>IF(Tabela16[[#This Row],[Value]]="","",IF(Tabela16[[#This Row],[Institution**]]="","Alert: Fill in Institution",IF('[3]6.Other Exp. Categories'!$B74="M","Note: impute in DPD charging costs for presenting papers at conferences",IF('[3]6.Other Exp. Categories'!$B74="SC","Note: Impute in AQ? SC needs validation from FCiência.ID",IF('[3]6.Other Exp. Categories'!$B74="AE","Note: Limited to a maximum of 10% of the total eligible project expenses",IF(Tabela16[[#This Row],[Expense Category*]]="RH",P90,""))))))</f>
        <v/>
      </c>
      <c r="I74" s="110"/>
      <c r="J74" s="110"/>
      <c r="K74" s="110"/>
      <c r="L74" s="110"/>
      <c r="T74" s="110"/>
      <c r="U74" s="110"/>
      <c r="V74" s="110"/>
      <c r="W74" s="110"/>
      <c r="X74" s="110"/>
      <c r="Y74" s="110"/>
      <c r="Z74" s="110"/>
      <c r="AA74" s="110"/>
      <c r="AB74" s="110"/>
      <c r="AC74" s="110"/>
      <c r="AD74" s="110"/>
      <c r="AE74" s="110"/>
      <c r="AF74" s="110"/>
      <c r="AG74" s="110"/>
      <c r="AH74" s="110"/>
      <c r="AI74" s="110"/>
      <c r="AJ74" s="110"/>
      <c r="AK74" s="110"/>
      <c r="AL74" s="110"/>
      <c r="AM74" s="110"/>
      <c r="AN74" s="110"/>
      <c r="AO74" s="110"/>
      <c r="AP74" s="110"/>
      <c r="AQ74" s="110"/>
      <c r="AR74" s="110"/>
      <c r="AS74" s="110"/>
      <c r="AT74" s="110"/>
      <c r="AU74" s="110"/>
      <c r="AV74" s="110"/>
      <c r="AW74" s="110"/>
      <c r="AX74" s="110"/>
      <c r="AY74" s="110"/>
    </row>
    <row r="75" spans="1:51" ht="17.25" customHeight="1" x14ac:dyDescent="0.25">
      <c r="A75" s="396">
        <f t="shared" si="6"/>
        <v>73</v>
      </c>
      <c r="B75" s="397"/>
      <c r="C75" s="398"/>
      <c r="D75" s="399"/>
      <c r="E75" s="397"/>
      <c r="F75" s="397"/>
      <c r="G75" s="400" t="str">
        <f>IF(Tabela16[[#This Row],[Value]]="","",IF(Tabela16[[#This Row],[Institution**]]="","Alert: Fill in Institution",IF('[3]6.Other Exp. Categories'!$B75="M","Note: impute in DPD charging costs for presenting papers at conferences",IF('[3]6.Other Exp. Categories'!$B75="SC","Note: Impute in AQ? SC needs validation from FCiência.ID",IF('[3]6.Other Exp. Categories'!$B75="AE","Note: Limited to a maximum of 10% of the total eligible project expenses",IF(Tabela16[[#This Row],[Expense Category*]]="RH",P91,""))))))</f>
        <v/>
      </c>
      <c r="I75" s="110"/>
      <c r="J75" s="110"/>
      <c r="K75" s="110"/>
      <c r="L75" s="110"/>
      <c r="T75" s="110"/>
      <c r="U75" s="110"/>
      <c r="V75" s="110"/>
      <c r="W75" s="110"/>
      <c r="X75" s="110"/>
      <c r="Y75" s="110"/>
      <c r="Z75" s="110"/>
      <c r="AA75" s="110"/>
      <c r="AB75" s="110"/>
      <c r="AC75" s="110"/>
      <c r="AD75" s="110"/>
      <c r="AE75" s="110"/>
      <c r="AF75" s="110"/>
      <c r="AG75" s="110"/>
      <c r="AH75" s="110"/>
      <c r="AI75" s="110"/>
      <c r="AJ75" s="110"/>
      <c r="AK75" s="110"/>
      <c r="AL75" s="110"/>
      <c r="AM75" s="110"/>
      <c r="AN75" s="110"/>
      <c r="AO75" s="110"/>
      <c r="AP75" s="110"/>
      <c r="AQ75" s="110"/>
      <c r="AR75" s="110"/>
      <c r="AS75" s="110"/>
      <c r="AT75" s="110"/>
      <c r="AU75" s="110"/>
      <c r="AV75" s="110"/>
      <c r="AW75" s="110"/>
      <c r="AX75" s="110"/>
      <c r="AY75" s="110"/>
    </row>
    <row r="76" spans="1:51" ht="17.25" customHeight="1" x14ac:dyDescent="0.25">
      <c r="A76" s="396">
        <f t="shared" si="6"/>
        <v>74</v>
      </c>
      <c r="B76" s="397"/>
      <c r="C76" s="398"/>
      <c r="D76" s="399"/>
      <c r="E76" s="397"/>
      <c r="F76" s="397"/>
      <c r="G76" s="400" t="str">
        <f>IF(Tabela16[[#This Row],[Value]]="","",IF(Tabela16[[#This Row],[Institution**]]="","Alert: Fill in Institution",IF('[3]6.Other Exp. Categories'!$B76="M","Note: impute in DPD charging costs for presenting papers at conferences",IF('[3]6.Other Exp. Categories'!$B76="SC","Note: Impute in AQ? SC needs validation from FCiência.ID",IF('[3]6.Other Exp. Categories'!$B76="AE","Note: Limited to a maximum of 10% of the total eligible project expenses",IF(Tabela16[[#This Row],[Expense Category*]]="RH",P92,""))))))</f>
        <v/>
      </c>
      <c r="I76" s="110"/>
      <c r="J76" s="110"/>
      <c r="K76" s="110"/>
      <c r="L76" s="110"/>
      <c r="T76" s="110"/>
      <c r="U76" s="110"/>
      <c r="V76" s="110"/>
      <c r="W76" s="110"/>
      <c r="X76" s="110"/>
      <c r="Y76" s="110"/>
      <c r="Z76" s="110"/>
      <c r="AA76" s="110"/>
      <c r="AB76" s="110"/>
      <c r="AC76" s="110"/>
      <c r="AD76" s="110"/>
      <c r="AE76" s="110"/>
      <c r="AF76" s="110"/>
      <c r="AG76" s="110"/>
      <c r="AH76" s="110"/>
      <c r="AI76" s="110"/>
      <c r="AJ76" s="110"/>
      <c r="AK76" s="110"/>
      <c r="AL76" s="110"/>
      <c r="AM76" s="110"/>
      <c r="AN76" s="110"/>
      <c r="AO76" s="110"/>
      <c r="AP76" s="110"/>
      <c r="AQ76" s="110"/>
      <c r="AR76" s="110"/>
      <c r="AS76" s="110"/>
      <c r="AT76" s="110"/>
      <c r="AU76" s="110"/>
      <c r="AV76" s="110"/>
      <c r="AW76" s="110"/>
      <c r="AX76" s="110"/>
      <c r="AY76" s="110"/>
    </row>
    <row r="77" spans="1:51" ht="17.25" customHeight="1" x14ac:dyDescent="0.25">
      <c r="A77" s="396">
        <f t="shared" si="6"/>
        <v>75</v>
      </c>
      <c r="B77" s="397"/>
      <c r="C77" s="398"/>
      <c r="D77" s="399"/>
      <c r="E77" s="397"/>
      <c r="F77" s="397"/>
      <c r="G77" s="400" t="str">
        <f>IF(Tabela16[[#This Row],[Value]]="","",IF(Tabela16[[#This Row],[Institution**]]="","Alert: Fill in Institution",IF('[3]6.Other Exp. Categories'!$B77="M","Note: impute in DPD charging costs for presenting papers at conferences",IF('[3]6.Other Exp. Categories'!$B77="SC","Note: Impute in AQ? SC needs validation from FCiência.ID",IF('[3]6.Other Exp. Categories'!$B77="AE","Note: Limited to a maximum of 10% of the total eligible project expenses",IF(Tabela16[[#This Row],[Expense Category*]]="RH",P93,""))))))</f>
        <v/>
      </c>
      <c r="I77" s="110"/>
      <c r="J77" s="110"/>
      <c r="K77" s="110"/>
      <c r="L77" s="110"/>
      <c r="T77" s="110"/>
      <c r="U77" s="110"/>
      <c r="V77" s="110"/>
      <c r="W77" s="110"/>
      <c r="X77" s="110"/>
      <c r="Y77" s="110"/>
      <c r="Z77" s="110"/>
      <c r="AA77" s="110"/>
      <c r="AB77" s="110"/>
      <c r="AC77" s="110"/>
      <c r="AD77" s="110"/>
      <c r="AE77" s="110"/>
      <c r="AF77" s="110"/>
      <c r="AG77" s="110"/>
      <c r="AH77" s="110"/>
      <c r="AI77" s="110"/>
      <c r="AJ77" s="110"/>
      <c r="AK77" s="110"/>
      <c r="AL77" s="110"/>
      <c r="AM77" s="110"/>
      <c r="AN77" s="110"/>
      <c r="AO77" s="110"/>
      <c r="AP77" s="110"/>
      <c r="AQ77" s="110"/>
      <c r="AR77" s="110"/>
      <c r="AS77" s="110"/>
      <c r="AT77" s="110"/>
      <c r="AU77" s="110"/>
      <c r="AV77" s="110"/>
      <c r="AW77" s="110"/>
      <c r="AX77" s="110"/>
      <c r="AY77" s="110"/>
    </row>
    <row r="78" spans="1:51" ht="17.25" customHeight="1" x14ac:dyDescent="0.25">
      <c r="A78" s="396">
        <f t="shared" si="6"/>
        <v>76</v>
      </c>
      <c r="B78" s="397"/>
      <c r="C78" s="398"/>
      <c r="D78" s="399"/>
      <c r="E78" s="397"/>
      <c r="F78" s="397"/>
      <c r="G78" s="400" t="str">
        <f>IF(Tabela16[[#This Row],[Value]]="","",IF(Tabela16[[#This Row],[Institution**]]="","Alert: Fill in Institution",IF('[3]6.Other Exp. Categories'!$B78="M","Note: impute in DPD charging costs for presenting papers at conferences",IF('[3]6.Other Exp. Categories'!$B78="SC","Note: Impute in AQ? SC needs validation from FCiência.ID",IF('[3]6.Other Exp. Categories'!$B78="AE","Note: Limited to a maximum of 10% of the total eligible project expenses",IF(Tabela16[[#This Row],[Expense Category*]]="RH",P94,""))))))</f>
        <v/>
      </c>
      <c r="I78" s="110"/>
      <c r="J78" s="110"/>
      <c r="K78" s="110"/>
      <c r="L78" s="110"/>
      <c r="T78" s="110"/>
      <c r="U78" s="110"/>
      <c r="V78" s="110"/>
      <c r="W78" s="110"/>
      <c r="X78" s="110"/>
      <c r="Y78" s="110"/>
      <c r="Z78" s="110"/>
      <c r="AA78" s="110"/>
      <c r="AB78" s="110"/>
      <c r="AC78" s="110"/>
      <c r="AD78" s="110"/>
      <c r="AE78" s="110"/>
      <c r="AF78" s="110"/>
      <c r="AG78" s="110"/>
      <c r="AH78" s="110"/>
      <c r="AI78" s="110"/>
      <c r="AJ78" s="110"/>
      <c r="AK78" s="110"/>
      <c r="AL78" s="110"/>
      <c r="AM78" s="110"/>
      <c r="AN78" s="110"/>
      <c r="AO78" s="110"/>
      <c r="AP78" s="110"/>
      <c r="AQ78" s="110"/>
      <c r="AR78" s="110"/>
      <c r="AS78" s="110"/>
      <c r="AT78" s="110"/>
      <c r="AU78" s="110"/>
      <c r="AV78" s="110"/>
      <c r="AW78" s="110"/>
      <c r="AX78" s="110"/>
      <c r="AY78" s="110"/>
    </row>
    <row r="79" spans="1:51" ht="17.25" customHeight="1" x14ac:dyDescent="0.25">
      <c r="A79" s="396">
        <f t="shared" si="6"/>
        <v>77</v>
      </c>
      <c r="B79" s="397"/>
      <c r="C79" s="398"/>
      <c r="D79" s="399"/>
      <c r="E79" s="397"/>
      <c r="F79" s="397"/>
      <c r="G79" s="400" t="str">
        <f>IF(Tabela16[[#This Row],[Value]]="","",IF(Tabela16[[#This Row],[Institution**]]="","Alert: Fill in Institution",IF('[3]6.Other Exp. Categories'!$B79="M","Note: impute in DPD charging costs for presenting papers at conferences",IF('[3]6.Other Exp. Categories'!$B79="SC","Note: Impute in AQ? SC needs validation from FCiência.ID",IF('[3]6.Other Exp. Categories'!$B79="AE","Note: Limited to a maximum of 10% of the total eligible project expenses",IF(Tabela16[[#This Row],[Expense Category*]]="RH",P95,""))))))</f>
        <v/>
      </c>
      <c r="I79" s="110"/>
      <c r="J79" s="110"/>
      <c r="K79" s="110"/>
      <c r="L79" s="110"/>
      <c r="T79" s="110"/>
      <c r="U79" s="110"/>
      <c r="V79" s="110"/>
      <c r="W79" s="110"/>
      <c r="X79" s="110"/>
      <c r="Y79" s="110"/>
      <c r="Z79" s="110"/>
      <c r="AA79" s="110"/>
      <c r="AB79" s="110"/>
      <c r="AC79" s="110"/>
      <c r="AD79" s="110"/>
      <c r="AE79" s="110"/>
      <c r="AF79" s="110"/>
      <c r="AG79" s="110"/>
      <c r="AH79" s="110"/>
      <c r="AI79" s="110"/>
      <c r="AJ79" s="110"/>
      <c r="AK79" s="110"/>
      <c r="AL79" s="110"/>
      <c r="AM79" s="110"/>
      <c r="AN79" s="110"/>
      <c r="AO79" s="110"/>
      <c r="AP79" s="110"/>
      <c r="AQ79" s="110"/>
      <c r="AR79" s="110"/>
      <c r="AS79" s="110"/>
      <c r="AT79" s="110"/>
      <c r="AU79" s="110"/>
      <c r="AV79" s="110"/>
      <c r="AW79" s="110"/>
      <c r="AX79" s="110"/>
      <c r="AY79" s="110"/>
    </row>
    <row r="80" spans="1:51" ht="17.25" customHeight="1" x14ac:dyDescent="0.25">
      <c r="A80" s="396">
        <f t="shared" si="6"/>
        <v>78</v>
      </c>
      <c r="B80" s="397"/>
      <c r="C80" s="398"/>
      <c r="D80" s="399"/>
      <c r="E80" s="397"/>
      <c r="F80" s="397"/>
      <c r="G80" s="400" t="str">
        <f>IF(Tabela16[[#This Row],[Value]]="","",IF(Tabela16[[#This Row],[Institution**]]="","Alert: Fill in Institution",IF('[3]6.Other Exp. Categories'!$B80="M","Note: impute in DPD charging costs for presenting papers at conferences",IF('[3]6.Other Exp. Categories'!$B80="SC","Note: Impute in AQ? SC needs validation from FCiência.ID",IF('[3]6.Other Exp. Categories'!$B80="AE","Note: Limited to a maximum of 10% of the total eligible project expenses",IF(Tabela16[[#This Row],[Expense Category*]]="RH",P96,""))))))</f>
        <v/>
      </c>
      <c r="I80" s="110"/>
      <c r="J80" s="110"/>
      <c r="K80" s="110"/>
      <c r="L80" s="110"/>
      <c r="T80" s="110"/>
      <c r="U80" s="110"/>
      <c r="V80" s="110"/>
      <c r="W80" s="110"/>
      <c r="X80" s="110"/>
      <c r="Y80" s="110"/>
      <c r="Z80" s="110"/>
      <c r="AA80" s="110"/>
      <c r="AB80" s="110"/>
      <c r="AC80" s="110"/>
      <c r="AD80" s="110"/>
      <c r="AE80" s="110"/>
      <c r="AF80" s="110"/>
      <c r="AG80" s="110"/>
      <c r="AH80" s="110"/>
      <c r="AI80" s="110"/>
      <c r="AJ80" s="110"/>
      <c r="AK80" s="110"/>
      <c r="AL80" s="110"/>
      <c r="AM80" s="110"/>
      <c r="AN80" s="110"/>
      <c r="AO80" s="110"/>
      <c r="AP80" s="110"/>
      <c r="AQ80" s="110"/>
      <c r="AR80" s="110"/>
      <c r="AS80" s="110"/>
      <c r="AT80" s="110"/>
      <c r="AU80" s="110"/>
      <c r="AV80" s="110"/>
      <c r="AW80" s="110"/>
      <c r="AX80" s="110"/>
      <c r="AY80" s="110"/>
    </row>
    <row r="81" spans="1:51" ht="17.25" customHeight="1" x14ac:dyDescent="0.25">
      <c r="A81" s="396">
        <f t="shared" si="6"/>
        <v>79</v>
      </c>
      <c r="B81" s="397"/>
      <c r="C81" s="398"/>
      <c r="D81" s="399"/>
      <c r="E81" s="397"/>
      <c r="F81" s="397"/>
      <c r="G81" s="400" t="str">
        <f>IF(Tabela16[[#This Row],[Value]]="","",IF(Tabela16[[#This Row],[Institution**]]="","Alert: Fill in Institution",IF('[3]6.Other Exp. Categories'!$B81="M","Note: impute in DPD charging costs for presenting papers at conferences",IF('[3]6.Other Exp. Categories'!$B81="SC","Note: Impute in AQ? SC needs validation from FCiência.ID",IF('[3]6.Other Exp. Categories'!$B81="AE","Note: Limited to a maximum of 10% of the total eligible project expenses",IF(Tabela16[[#This Row],[Expense Category*]]="RH",P97,""))))))</f>
        <v/>
      </c>
      <c r="I81" s="110"/>
      <c r="J81" s="110"/>
      <c r="K81" s="110"/>
      <c r="L81" s="110"/>
      <c r="T81" s="110"/>
      <c r="U81" s="110"/>
      <c r="V81" s="110"/>
      <c r="W81" s="110"/>
      <c r="X81" s="110"/>
      <c r="Y81" s="110"/>
      <c r="Z81" s="110"/>
      <c r="AA81" s="110"/>
      <c r="AB81" s="110"/>
      <c r="AC81" s="110"/>
      <c r="AD81" s="110"/>
      <c r="AE81" s="110"/>
      <c r="AF81" s="110"/>
      <c r="AG81" s="110"/>
      <c r="AH81" s="110"/>
      <c r="AI81" s="110"/>
      <c r="AJ81" s="110"/>
      <c r="AK81" s="110"/>
      <c r="AL81" s="110"/>
      <c r="AM81" s="110"/>
      <c r="AN81" s="110"/>
      <c r="AO81" s="110"/>
      <c r="AP81" s="110"/>
      <c r="AQ81" s="110"/>
      <c r="AR81" s="110"/>
      <c r="AS81" s="110"/>
      <c r="AT81" s="110"/>
      <c r="AU81" s="110"/>
      <c r="AV81" s="110"/>
      <c r="AW81" s="110"/>
      <c r="AX81" s="110"/>
      <c r="AY81" s="110"/>
    </row>
    <row r="82" spans="1:51" ht="17.25" customHeight="1" x14ac:dyDescent="0.25">
      <c r="A82" s="396">
        <f t="shared" si="6"/>
        <v>80</v>
      </c>
      <c r="B82" s="397"/>
      <c r="C82" s="398"/>
      <c r="D82" s="399"/>
      <c r="E82" s="397"/>
      <c r="F82" s="397"/>
      <c r="G82" s="400" t="str">
        <f>IF(Tabela16[[#This Row],[Value]]="","",IF(Tabela16[[#This Row],[Institution**]]="","Alert: Fill in Institution",IF('[3]6.Other Exp. Categories'!$B82="M","Note: impute in DPD charging costs for presenting papers at conferences",IF('[3]6.Other Exp. Categories'!$B82="SC","Note: Impute in AQ? SC needs validation from FCiência.ID",IF('[3]6.Other Exp. Categories'!$B82="AE","Note: Limited to a maximum of 10% of the total eligible project expenses",IF(Tabela16[[#This Row],[Expense Category*]]="RH",P98,""))))))</f>
        <v/>
      </c>
      <c r="I82" s="110"/>
      <c r="J82" s="110"/>
      <c r="K82" s="110"/>
      <c r="L82" s="110"/>
      <c r="T82" s="110"/>
      <c r="U82" s="110"/>
      <c r="V82" s="110"/>
      <c r="W82" s="110"/>
      <c r="X82" s="110"/>
      <c r="Y82" s="110"/>
      <c r="Z82" s="110"/>
      <c r="AA82" s="110"/>
      <c r="AB82" s="110"/>
      <c r="AC82" s="110"/>
      <c r="AD82" s="110"/>
      <c r="AE82" s="110"/>
      <c r="AF82" s="110"/>
      <c r="AG82" s="110"/>
      <c r="AH82" s="110"/>
      <c r="AI82" s="110"/>
      <c r="AJ82" s="110"/>
      <c r="AK82" s="110"/>
      <c r="AL82" s="110"/>
      <c r="AM82" s="110"/>
      <c r="AN82" s="110"/>
      <c r="AO82" s="110"/>
      <c r="AP82" s="110"/>
      <c r="AQ82" s="110"/>
      <c r="AR82" s="110"/>
      <c r="AS82" s="110"/>
      <c r="AT82" s="110"/>
      <c r="AU82" s="110"/>
      <c r="AV82" s="110"/>
      <c r="AW82" s="110"/>
      <c r="AX82" s="110"/>
      <c r="AY82" s="110"/>
    </row>
    <row r="83" spans="1:51" ht="17.25" customHeight="1" x14ac:dyDescent="0.25">
      <c r="A83" s="396">
        <f t="shared" si="6"/>
        <v>81</v>
      </c>
      <c r="B83" s="397"/>
      <c r="C83" s="398"/>
      <c r="D83" s="399"/>
      <c r="E83" s="397"/>
      <c r="F83" s="397"/>
      <c r="G83" s="400" t="str">
        <f>IF(Tabela16[[#This Row],[Value]]="","",IF(Tabela16[[#This Row],[Institution**]]="","Alert: Fill in Institution",IF('[3]6.Other Exp. Categories'!$B83="M","Note: impute in DPD charging costs for presenting papers at conferences",IF('[3]6.Other Exp. Categories'!$B83="SC","Note: Impute in AQ? SC needs validation from FCiência.ID",IF('[3]6.Other Exp. Categories'!$B83="AE","Note: Limited to a maximum of 10% of the total eligible project expenses",IF(Tabela16[[#This Row],[Expense Category*]]="RH",P99,""))))))</f>
        <v/>
      </c>
      <c r="I83" s="110"/>
      <c r="J83" s="110"/>
      <c r="K83" s="110"/>
      <c r="L83" s="110"/>
      <c r="T83" s="110"/>
      <c r="U83" s="110"/>
      <c r="V83" s="110"/>
      <c r="W83" s="110"/>
      <c r="X83" s="110"/>
      <c r="Y83" s="110"/>
      <c r="Z83" s="110"/>
      <c r="AA83" s="110"/>
      <c r="AB83" s="110"/>
      <c r="AC83" s="110"/>
      <c r="AD83" s="110"/>
      <c r="AE83" s="110"/>
      <c r="AF83" s="110"/>
      <c r="AG83" s="110"/>
      <c r="AH83" s="110"/>
      <c r="AI83" s="110"/>
      <c r="AJ83" s="110"/>
      <c r="AK83" s="110"/>
      <c r="AL83" s="110"/>
      <c r="AM83" s="110"/>
      <c r="AN83" s="110"/>
      <c r="AO83" s="110"/>
      <c r="AP83" s="110"/>
      <c r="AQ83" s="110"/>
      <c r="AR83" s="110"/>
      <c r="AS83" s="110"/>
      <c r="AT83" s="110"/>
      <c r="AU83" s="110"/>
      <c r="AV83" s="110"/>
      <c r="AW83" s="110"/>
      <c r="AX83" s="110"/>
      <c r="AY83" s="110"/>
    </row>
    <row r="84" spans="1:51" ht="17.25" customHeight="1" x14ac:dyDescent="0.25">
      <c r="A84" s="396">
        <f t="shared" si="6"/>
        <v>82</v>
      </c>
      <c r="B84" s="397"/>
      <c r="C84" s="398"/>
      <c r="D84" s="399"/>
      <c r="E84" s="397"/>
      <c r="F84" s="397"/>
      <c r="G84" s="400" t="str">
        <f>IF(Tabela16[[#This Row],[Value]]="","",IF(Tabela16[[#This Row],[Institution**]]="","Alert: Fill in Institution",IF('[3]6.Other Exp. Categories'!$B84="M","Note: impute in DPD charging costs for presenting papers at conferences",IF('[3]6.Other Exp. Categories'!$B84="SC","Note: Impute in AQ? SC needs validation from FCiência.ID",IF('[3]6.Other Exp. Categories'!$B84="AE","Note: Limited to a maximum of 10% of the total eligible project expenses",IF(Tabela16[[#This Row],[Expense Category*]]="RH",P100,""))))))</f>
        <v/>
      </c>
      <c r="I84" s="110"/>
      <c r="J84" s="110"/>
      <c r="K84" s="110"/>
      <c r="L84" s="110"/>
      <c r="T84" s="110"/>
      <c r="U84" s="110"/>
      <c r="V84" s="110"/>
      <c r="W84" s="110"/>
      <c r="X84" s="110"/>
      <c r="Y84" s="110"/>
      <c r="Z84" s="110"/>
      <c r="AA84" s="110"/>
      <c r="AB84" s="110"/>
      <c r="AC84" s="110"/>
      <c r="AD84" s="110"/>
      <c r="AE84" s="110"/>
      <c r="AF84" s="110"/>
      <c r="AG84" s="110"/>
      <c r="AH84" s="110"/>
      <c r="AI84" s="110"/>
      <c r="AJ84" s="110"/>
      <c r="AK84" s="110"/>
      <c r="AL84" s="110"/>
      <c r="AM84" s="110"/>
      <c r="AN84" s="110"/>
      <c r="AO84" s="110"/>
      <c r="AP84" s="110"/>
      <c r="AQ84" s="110"/>
      <c r="AR84" s="110"/>
      <c r="AS84" s="110"/>
      <c r="AT84" s="110"/>
      <c r="AU84" s="110"/>
      <c r="AV84" s="110"/>
      <c r="AW84" s="110"/>
      <c r="AX84" s="110"/>
      <c r="AY84" s="110"/>
    </row>
    <row r="85" spans="1:51" ht="17.25" customHeight="1" x14ac:dyDescent="0.25">
      <c r="A85" s="396">
        <f t="shared" si="6"/>
        <v>83</v>
      </c>
      <c r="B85" s="397"/>
      <c r="C85" s="398"/>
      <c r="D85" s="399"/>
      <c r="E85" s="397"/>
      <c r="F85" s="397"/>
      <c r="G85" s="400" t="str">
        <f>IF(Tabela16[[#This Row],[Value]]="","",IF(Tabela16[[#This Row],[Institution**]]="","Alert: Fill in Institution",IF('[3]6.Other Exp. Categories'!$B85="M","Note: impute in DPD charging costs for presenting papers at conferences",IF('[3]6.Other Exp. Categories'!$B85="SC","Note: Impute in AQ? SC needs validation from FCiência.ID",IF('[3]6.Other Exp. Categories'!$B85="AE","Note: Limited to a maximum of 10% of the total eligible project expenses",IF(Tabela16[[#This Row],[Expense Category*]]="RH",P101,""))))))</f>
        <v/>
      </c>
      <c r="I85" s="110"/>
      <c r="J85" s="110"/>
      <c r="K85" s="110"/>
      <c r="L85" s="110"/>
      <c r="T85" s="110"/>
      <c r="U85" s="110"/>
      <c r="V85" s="110"/>
      <c r="W85" s="110"/>
      <c r="X85" s="110"/>
      <c r="Y85" s="110"/>
      <c r="Z85" s="110"/>
      <c r="AA85" s="110"/>
      <c r="AB85" s="110"/>
      <c r="AC85" s="110"/>
      <c r="AD85" s="110"/>
      <c r="AE85" s="110"/>
      <c r="AF85" s="110"/>
      <c r="AG85" s="110"/>
      <c r="AH85" s="110"/>
      <c r="AI85" s="110"/>
      <c r="AJ85" s="110"/>
      <c r="AK85" s="110"/>
      <c r="AL85" s="110"/>
      <c r="AM85" s="110"/>
      <c r="AN85" s="110"/>
      <c r="AO85" s="110"/>
      <c r="AP85" s="110"/>
      <c r="AQ85" s="110"/>
      <c r="AR85" s="110"/>
      <c r="AS85" s="110"/>
      <c r="AT85" s="110"/>
      <c r="AU85" s="110"/>
      <c r="AV85" s="110"/>
      <c r="AW85" s="110"/>
      <c r="AX85" s="110"/>
      <c r="AY85" s="110"/>
    </row>
    <row r="86" spans="1:51" ht="17.25" customHeight="1" x14ac:dyDescent="0.25">
      <c r="A86" s="396">
        <f t="shared" si="6"/>
        <v>84</v>
      </c>
      <c r="B86" s="397"/>
      <c r="C86" s="398"/>
      <c r="D86" s="399"/>
      <c r="E86" s="397"/>
      <c r="F86" s="397"/>
      <c r="G86" s="400" t="str">
        <f>IF(Tabela16[[#This Row],[Value]]="","",IF(Tabela16[[#This Row],[Institution**]]="","Alert: Fill in Institution",IF('[3]6.Other Exp. Categories'!$B86="M","Note: impute in DPD charging costs for presenting papers at conferences",IF('[3]6.Other Exp. Categories'!$B86="SC","Note: Impute in AQ? SC needs validation from FCiência.ID",IF('[3]6.Other Exp. Categories'!$B86="AE","Note: Limited to a maximum of 10% of the total eligible project expenses",IF(Tabela16[[#This Row],[Expense Category*]]="RH",P102,""))))))</f>
        <v/>
      </c>
      <c r="I86" s="110"/>
      <c r="J86" s="110"/>
      <c r="K86" s="110"/>
      <c r="L86" s="110"/>
      <c r="T86" s="110"/>
      <c r="U86" s="110"/>
      <c r="V86" s="110"/>
      <c r="W86" s="110"/>
      <c r="X86" s="110"/>
      <c r="Y86" s="110"/>
      <c r="Z86" s="110"/>
      <c r="AA86" s="110"/>
      <c r="AB86" s="110"/>
      <c r="AC86" s="110"/>
      <c r="AD86" s="110"/>
      <c r="AE86" s="110"/>
      <c r="AF86" s="110"/>
      <c r="AG86" s="110"/>
      <c r="AH86" s="110"/>
      <c r="AI86" s="110"/>
      <c r="AJ86" s="110"/>
      <c r="AK86" s="110"/>
      <c r="AL86" s="110"/>
      <c r="AM86" s="110"/>
      <c r="AN86" s="110"/>
      <c r="AO86" s="110"/>
      <c r="AP86" s="110"/>
      <c r="AQ86" s="110"/>
      <c r="AR86" s="110"/>
      <c r="AS86" s="110"/>
      <c r="AT86" s="110"/>
      <c r="AU86" s="110"/>
      <c r="AV86" s="110"/>
      <c r="AW86" s="110"/>
      <c r="AX86" s="110"/>
      <c r="AY86" s="110"/>
    </row>
    <row r="87" spans="1:51" ht="17.25" customHeight="1" x14ac:dyDescent="0.25">
      <c r="A87" s="396">
        <f t="shared" si="6"/>
        <v>85</v>
      </c>
      <c r="B87" s="397"/>
      <c r="C87" s="398"/>
      <c r="D87" s="399"/>
      <c r="E87" s="397"/>
      <c r="F87" s="397"/>
      <c r="G87" s="400" t="str">
        <f>IF(Tabela16[[#This Row],[Value]]="","",IF(Tabela16[[#This Row],[Institution**]]="","Alert: Fill in Institution",IF('[3]6.Other Exp. Categories'!$B87="M","Note: impute in DPD charging costs for presenting papers at conferences",IF('[3]6.Other Exp. Categories'!$B87="SC","Note: Impute in AQ? SC needs validation from FCiência.ID",IF('[3]6.Other Exp. Categories'!$B87="AE","Note: Limited to a maximum of 10% of the total eligible project expenses",IF(Tabela16[[#This Row],[Expense Category*]]="RH",P103,""))))))</f>
        <v/>
      </c>
      <c r="I87" s="110"/>
      <c r="J87" s="110"/>
      <c r="K87" s="110"/>
      <c r="L87" s="110"/>
      <c r="T87" s="110"/>
      <c r="U87" s="110"/>
      <c r="V87" s="110"/>
      <c r="W87" s="110"/>
      <c r="X87" s="110"/>
      <c r="Y87" s="110"/>
      <c r="Z87" s="110"/>
      <c r="AA87" s="110"/>
      <c r="AB87" s="110"/>
      <c r="AC87" s="110"/>
      <c r="AD87" s="110"/>
      <c r="AE87" s="110"/>
      <c r="AF87" s="110"/>
      <c r="AG87" s="110"/>
      <c r="AH87" s="110"/>
      <c r="AI87" s="110"/>
      <c r="AJ87" s="110"/>
      <c r="AK87" s="110"/>
      <c r="AL87" s="110"/>
      <c r="AM87" s="110"/>
      <c r="AN87" s="110"/>
      <c r="AO87" s="110"/>
      <c r="AP87" s="110"/>
      <c r="AQ87" s="110"/>
      <c r="AR87" s="110"/>
      <c r="AS87" s="110"/>
      <c r="AT87" s="110"/>
      <c r="AU87" s="110"/>
      <c r="AV87" s="110"/>
      <c r="AW87" s="110"/>
      <c r="AX87" s="110"/>
      <c r="AY87" s="110"/>
    </row>
    <row r="88" spans="1:51" ht="17.25" customHeight="1" x14ac:dyDescent="0.25">
      <c r="A88" s="396">
        <f t="shared" si="6"/>
        <v>86</v>
      </c>
      <c r="B88" s="397"/>
      <c r="C88" s="398"/>
      <c r="D88" s="399"/>
      <c r="E88" s="397"/>
      <c r="F88" s="397"/>
      <c r="G88" s="400" t="str">
        <f>IF(Tabela16[[#This Row],[Value]]="","",IF(Tabela16[[#This Row],[Institution**]]="","Alert: Fill in Institution",IF('[3]6.Other Exp. Categories'!$B88="M","Note: impute in DPD charging costs for presenting papers at conferences",IF('[3]6.Other Exp. Categories'!$B88="SC","Note: Impute in AQ? SC needs validation from FCiência.ID",IF('[3]6.Other Exp. Categories'!$B88="AE","Note: Limited to a maximum of 10% of the total eligible project expenses",IF(Tabela16[[#This Row],[Expense Category*]]="RH",P104,""))))))</f>
        <v/>
      </c>
      <c r="I88" s="110"/>
      <c r="J88" s="110"/>
      <c r="K88" s="110"/>
      <c r="L88" s="110"/>
      <c r="T88" s="110"/>
      <c r="U88" s="110"/>
      <c r="V88" s="110"/>
      <c r="W88" s="110"/>
      <c r="X88" s="110"/>
      <c r="Y88" s="110"/>
      <c r="Z88" s="110"/>
      <c r="AA88" s="110"/>
      <c r="AB88" s="110"/>
      <c r="AC88" s="110"/>
      <c r="AD88" s="110"/>
      <c r="AE88" s="110"/>
      <c r="AF88" s="110"/>
      <c r="AG88" s="110"/>
      <c r="AH88" s="110"/>
      <c r="AI88" s="110"/>
      <c r="AJ88" s="110"/>
      <c r="AK88" s="110"/>
      <c r="AL88" s="110"/>
      <c r="AM88" s="110"/>
      <c r="AN88" s="110"/>
      <c r="AO88" s="110"/>
      <c r="AP88" s="110"/>
      <c r="AQ88" s="110"/>
      <c r="AR88" s="110"/>
      <c r="AS88" s="110"/>
      <c r="AT88" s="110"/>
      <c r="AU88" s="110"/>
      <c r="AV88" s="110"/>
      <c r="AW88" s="110"/>
      <c r="AX88" s="110"/>
      <c r="AY88" s="110"/>
    </row>
    <row r="89" spans="1:51" ht="17.25" customHeight="1" x14ac:dyDescent="0.25">
      <c r="A89" s="396">
        <f t="shared" si="6"/>
        <v>87</v>
      </c>
      <c r="B89" s="397"/>
      <c r="C89" s="398"/>
      <c r="D89" s="399"/>
      <c r="E89" s="397"/>
      <c r="F89" s="397"/>
      <c r="G89" s="400" t="str">
        <f>IF(Tabela16[[#This Row],[Value]]="","",IF(Tabela16[[#This Row],[Institution**]]="","Alert: Fill in Institution",IF('[3]6.Other Exp. Categories'!$B89="M","Note: impute in DPD charging costs for presenting papers at conferences",IF('[3]6.Other Exp. Categories'!$B89="SC","Note: Impute in AQ? SC needs validation from FCiência.ID",IF('[3]6.Other Exp. Categories'!$B89="AE","Note: Limited to a maximum of 10% of the total eligible project expenses",IF(Tabela16[[#This Row],[Expense Category*]]="RH",P105,""))))))</f>
        <v/>
      </c>
      <c r="I89" s="110"/>
      <c r="J89" s="110"/>
      <c r="K89" s="110"/>
      <c r="L89" s="110"/>
      <c r="T89" s="110"/>
      <c r="U89" s="110"/>
      <c r="V89" s="110"/>
      <c r="W89" s="110"/>
      <c r="X89" s="110"/>
      <c r="Y89" s="110"/>
      <c r="Z89" s="110"/>
      <c r="AA89" s="110"/>
      <c r="AB89" s="110"/>
      <c r="AC89" s="110"/>
      <c r="AD89" s="110"/>
      <c r="AE89" s="110"/>
      <c r="AF89" s="110"/>
      <c r="AG89" s="110"/>
      <c r="AH89" s="110"/>
      <c r="AI89" s="110"/>
      <c r="AJ89" s="110"/>
      <c r="AK89" s="110"/>
      <c r="AL89" s="110"/>
      <c r="AM89" s="110"/>
      <c r="AN89" s="110"/>
      <c r="AO89" s="110"/>
      <c r="AP89" s="110"/>
      <c r="AQ89" s="110"/>
      <c r="AR89" s="110"/>
      <c r="AS89" s="110"/>
      <c r="AT89" s="110"/>
      <c r="AU89" s="110"/>
      <c r="AV89" s="110"/>
      <c r="AW89" s="110"/>
      <c r="AX89" s="110"/>
      <c r="AY89" s="110"/>
    </row>
    <row r="90" spans="1:51" ht="17.25" customHeight="1" x14ac:dyDescent="0.25">
      <c r="A90" s="396">
        <f t="shared" si="6"/>
        <v>88</v>
      </c>
      <c r="B90" s="397"/>
      <c r="C90" s="398"/>
      <c r="D90" s="399"/>
      <c r="E90" s="397"/>
      <c r="F90" s="397"/>
      <c r="G90" s="400" t="str">
        <f>IF(Tabela16[[#This Row],[Value]]="","",IF(Tabela16[[#This Row],[Institution**]]="","Alert: Fill in Institution",IF('[3]6.Other Exp. Categories'!$B90="M","Note: impute in DPD charging costs for presenting papers at conferences",IF('[3]6.Other Exp. Categories'!$B90="SC","Note: Impute in AQ? SC needs validation from FCiência.ID",IF('[3]6.Other Exp. Categories'!$B90="AE","Note: Limited to a maximum of 10% of the total eligible project expenses",IF(Tabela16[[#This Row],[Expense Category*]]="RH",P106,""))))))</f>
        <v/>
      </c>
      <c r="I90" s="110"/>
      <c r="J90" s="110"/>
      <c r="K90" s="110"/>
      <c r="L90" s="110"/>
      <c r="T90" s="110"/>
      <c r="U90" s="110"/>
      <c r="V90" s="110"/>
      <c r="W90" s="110"/>
      <c r="X90" s="110"/>
      <c r="Y90" s="110"/>
      <c r="Z90" s="110"/>
      <c r="AA90" s="110"/>
      <c r="AB90" s="110"/>
      <c r="AC90" s="110"/>
      <c r="AD90" s="110"/>
      <c r="AE90" s="110"/>
      <c r="AF90" s="110"/>
      <c r="AG90" s="110"/>
      <c r="AH90" s="110"/>
      <c r="AI90" s="110"/>
      <c r="AJ90" s="110"/>
      <c r="AK90" s="110"/>
      <c r="AL90" s="110"/>
      <c r="AM90" s="110"/>
      <c r="AN90" s="110"/>
      <c r="AO90" s="110"/>
      <c r="AP90" s="110"/>
      <c r="AQ90" s="110"/>
      <c r="AR90" s="110"/>
      <c r="AS90" s="110"/>
      <c r="AT90" s="110"/>
      <c r="AU90" s="110"/>
      <c r="AV90" s="110"/>
      <c r="AW90" s="110"/>
      <c r="AX90" s="110"/>
      <c r="AY90" s="110"/>
    </row>
    <row r="91" spans="1:51" ht="17.25" customHeight="1" x14ac:dyDescent="0.25">
      <c r="A91" s="396">
        <f t="shared" si="6"/>
        <v>89</v>
      </c>
      <c r="B91" s="397"/>
      <c r="C91" s="398"/>
      <c r="D91" s="399"/>
      <c r="E91" s="397"/>
      <c r="F91" s="397"/>
      <c r="G91" s="400" t="str">
        <f>IF(Tabela16[[#This Row],[Value]]="","",IF(Tabela16[[#This Row],[Institution**]]="","Alert: Fill in Institution",IF('[3]6.Other Exp. Categories'!$B91="M","Note: impute in DPD charging costs for presenting papers at conferences",IF('[3]6.Other Exp. Categories'!$B91="SC","Note: Impute in AQ? SC needs validation from FCiência.ID",IF('[3]6.Other Exp. Categories'!$B91="AE","Note: Limited to a maximum of 10% of the total eligible project expenses",IF(Tabela16[[#This Row],[Expense Category*]]="RH",P107,""))))))</f>
        <v/>
      </c>
      <c r="I91" s="110"/>
      <c r="J91" s="110"/>
      <c r="K91" s="110"/>
      <c r="L91" s="110"/>
      <c r="T91" s="110"/>
      <c r="U91" s="110"/>
      <c r="V91" s="110"/>
      <c r="W91" s="110"/>
      <c r="X91" s="110"/>
      <c r="Y91" s="110"/>
      <c r="Z91" s="110"/>
      <c r="AA91" s="110"/>
      <c r="AB91" s="110"/>
      <c r="AC91" s="110"/>
      <c r="AD91" s="110"/>
      <c r="AE91" s="110"/>
      <c r="AF91" s="110"/>
      <c r="AG91" s="110"/>
      <c r="AH91" s="110"/>
      <c r="AI91" s="110"/>
      <c r="AJ91" s="110"/>
      <c r="AK91" s="110"/>
      <c r="AL91" s="110"/>
      <c r="AM91" s="110"/>
      <c r="AN91" s="110"/>
      <c r="AO91" s="110"/>
      <c r="AP91" s="110"/>
      <c r="AQ91" s="110"/>
      <c r="AR91" s="110"/>
      <c r="AS91" s="110"/>
      <c r="AT91" s="110"/>
      <c r="AU91" s="110"/>
      <c r="AV91" s="110"/>
      <c r="AW91" s="110"/>
      <c r="AX91" s="110"/>
      <c r="AY91" s="110"/>
    </row>
    <row r="92" spans="1:51" ht="17.25" customHeight="1" x14ac:dyDescent="0.25">
      <c r="A92" s="396">
        <f t="shared" si="6"/>
        <v>90</v>
      </c>
      <c r="B92" s="397"/>
      <c r="C92" s="398"/>
      <c r="D92" s="399"/>
      <c r="E92" s="397"/>
      <c r="F92" s="397"/>
      <c r="G92" s="400" t="str">
        <f>IF(Tabela16[[#This Row],[Value]]="","",IF(Tabela16[[#This Row],[Institution**]]="","Alert: Fill in Institution",IF('[3]6.Other Exp. Categories'!$B92="M","Note: impute in DPD charging costs for presenting papers at conferences",IF('[3]6.Other Exp. Categories'!$B92="SC","Note: Impute in AQ? SC needs validation from FCiência.ID",IF('[3]6.Other Exp. Categories'!$B92="AE","Note: Limited to a maximum of 10% of the total eligible project expenses",IF(Tabela16[[#This Row],[Expense Category*]]="RH",P108,""))))))</f>
        <v/>
      </c>
      <c r="I92" s="110"/>
      <c r="J92" s="110"/>
      <c r="K92" s="110"/>
      <c r="L92" s="110"/>
      <c r="T92" s="110"/>
      <c r="U92" s="110"/>
      <c r="V92" s="110"/>
      <c r="W92" s="110"/>
      <c r="X92" s="110"/>
      <c r="Y92" s="110"/>
      <c r="Z92" s="110"/>
      <c r="AA92" s="110"/>
      <c r="AB92" s="110"/>
      <c r="AC92" s="110"/>
      <c r="AD92" s="110"/>
      <c r="AE92" s="110"/>
      <c r="AF92" s="110"/>
      <c r="AG92" s="110"/>
      <c r="AH92" s="110"/>
      <c r="AI92" s="110"/>
      <c r="AJ92" s="110"/>
      <c r="AK92" s="110"/>
      <c r="AL92" s="110"/>
      <c r="AM92" s="110"/>
      <c r="AN92" s="110"/>
      <c r="AO92" s="110"/>
      <c r="AP92" s="110"/>
      <c r="AQ92" s="110"/>
      <c r="AR92" s="110"/>
      <c r="AS92" s="110"/>
      <c r="AT92" s="110"/>
      <c r="AU92" s="110"/>
      <c r="AV92" s="110"/>
      <c r="AW92" s="110"/>
      <c r="AX92" s="110"/>
      <c r="AY92" s="110"/>
    </row>
    <row r="93" spans="1:51" ht="17.25" customHeight="1" x14ac:dyDescent="0.25">
      <c r="A93" s="396">
        <f t="shared" si="6"/>
        <v>91</v>
      </c>
      <c r="B93" s="397"/>
      <c r="C93" s="398"/>
      <c r="D93" s="399"/>
      <c r="E93" s="397"/>
      <c r="F93" s="397"/>
      <c r="G93" s="400" t="str">
        <f>IF(Tabela16[[#This Row],[Value]]="","",IF(Tabela16[[#This Row],[Institution**]]="","Alert: Fill in Institution",IF('[3]6.Other Exp. Categories'!$B93="M","Note: impute in DPD charging costs for presenting papers at conferences",IF('[3]6.Other Exp. Categories'!$B93="SC","Note: Impute in AQ? SC needs validation from FCiência.ID",IF('[3]6.Other Exp. Categories'!$B93="AE","Note: Limited to a maximum of 10% of the total eligible project expenses",IF(Tabela16[[#This Row],[Expense Category*]]="RH",P109,""))))))</f>
        <v/>
      </c>
      <c r="I93" s="110"/>
      <c r="J93" s="110"/>
      <c r="K93" s="110"/>
      <c r="L93" s="110"/>
      <c r="T93" s="110"/>
      <c r="U93" s="110"/>
      <c r="V93" s="110"/>
      <c r="W93" s="110"/>
      <c r="X93" s="110"/>
      <c r="Y93" s="110"/>
      <c r="Z93" s="110"/>
      <c r="AA93" s="110"/>
      <c r="AB93" s="110"/>
      <c r="AC93" s="110"/>
      <c r="AD93" s="110"/>
      <c r="AE93" s="110"/>
      <c r="AF93" s="110"/>
      <c r="AG93" s="110"/>
      <c r="AH93" s="110"/>
      <c r="AI93" s="110"/>
      <c r="AJ93" s="110"/>
      <c r="AK93" s="110"/>
      <c r="AL93" s="110"/>
      <c r="AM93" s="110"/>
      <c r="AN93" s="110"/>
      <c r="AO93" s="110"/>
      <c r="AP93" s="110"/>
      <c r="AQ93" s="110"/>
      <c r="AR93" s="110"/>
      <c r="AS93" s="110"/>
      <c r="AT93" s="110"/>
      <c r="AU93" s="110"/>
      <c r="AV93" s="110"/>
      <c r="AW93" s="110"/>
      <c r="AX93" s="110"/>
      <c r="AY93" s="110"/>
    </row>
    <row r="94" spans="1:51" ht="17.25" customHeight="1" x14ac:dyDescent="0.25">
      <c r="A94" s="396">
        <f t="shared" si="6"/>
        <v>92</v>
      </c>
      <c r="B94" s="397"/>
      <c r="C94" s="398"/>
      <c r="D94" s="399"/>
      <c r="E94" s="397"/>
      <c r="F94" s="397"/>
      <c r="G94" s="400" t="str">
        <f>IF(Tabela16[[#This Row],[Value]]="","",IF(Tabela16[[#This Row],[Institution**]]="","Alert: Fill in Institution",IF('[3]6.Other Exp. Categories'!$B94="M","Note: impute in DPD charging costs for presenting papers at conferences",IF('[3]6.Other Exp. Categories'!$B94="SC","Note: Impute in AQ? SC needs validation from FCiência.ID",IF('[3]6.Other Exp. Categories'!$B94="AE","Note: Limited to a maximum of 10% of the total eligible project expenses",IF(Tabela16[[#This Row],[Expense Category*]]="RH",P110,""))))))</f>
        <v/>
      </c>
      <c r="I94" s="110"/>
      <c r="J94" s="110"/>
      <c r="K94" s="110"/>
      <c r="L94" s="110"/>
      <c r="T94" s="110"/>
      <c r="U94" s="110"/>
      <c r="V94" s="110"/>
      <c r="W94" s="110"/>
      <c r="X94" s="110"/>
      <c r="Y94" s="110"/>
      <c r="Z94" s="110"/>
      <c r="AA94" s="110"/>
      <c r="AB94" s="110"/>
      <c r="AC94" s="110"/>
      <c r="AD94" s="110"/>
      <c r="AE94" s="110"/>
      <c r="AF94" s="110"/>
      <c r="AG94" s="110"/>
      <c r="AH94" s="110"/>
      <c r="AI94" s="110"/>
      <c r="AJ94" s="110"/>
      <c r="AK94" s="110"/>
      <c r="AL94" s="110"/>
      <c r="AM94" s="110"/>
      <c r="AN94" s="110"/>
      <c r="AO94" s="110"/>
      <c r="AP94" s="110"/>
      <c r="AQ94" s="110"/>
      <c r="AR94" s="110"/>
      <c r="AS94" s="110"/>
      <c r="AT94" s="110"/>
      <c r="AU94" s="110"/>
      <c r="AV94" s="110"/>
      <c r="AW94" s="110"/>
      <c r="AX94" s="110"/>
      <c r="AY94" s="110"/>
    </row>
    <row r="95" spans="1:51" ht="17.25" customHeight="1" x14ac:dyDescent="0.25">
      <c r="A95" s="396">
        <f t="shared" si="6"/>
        <v>93</v>
      </c>
      <c r="B95" s="397"/>
      <c r="C95" s="398"/>
      <c r="D95" s="399"/>
      <c r="E95" s="397"/>
      <c r="F95" s="397"/>
      <c r="G95" s="400" t="str">
        <f>IF(Tabela16[[#This Row],[Value]]="","",IF(Tabela16[[#This Row],[Institution**]]="","Alert: Fill in Institution",IF('[3]6.Other Exp. Categories'!$B95="M","Note: impute in DPD charging costs for presenting papers at conferences",IF('[3]6.Other Exp. Categories'!$B95="SC","Note: Impute in AQ? SC needs validation from FCiência.ID",IF('[3]6.Other Exp. Categories'!$B95="AE","Note: Limited to a maximum of 10% of the total eligible project expenses",IF(Tabela16[[#This Row],[Expense Category*]]="RH",P111,""))))))</f>
        <v/>
      </c>
      <c r="I95" s="110"/>
      <c r="J95" s="110"/>
      <c r="K95" s="110"/>
      <c r="L95" s="110"/>
      <c r="T95" s="110"/>
      <c r="U95" s="110"/>
      <c r="V95" s="110"/>
      <c r="W95" s="110"/>
      <c r="X95" s="110"/>
      <c r="Y95" s="110"/>
      <c r="Z95" s="110"/>
      <c r="AA95" s="110"/>
      <c r="AB95" s="110"/>
      <c r="AC95" s="110"/>
      <c r="AD95" s="110"/>
      <c r="AE95" s="110"/>
      <c r="AF95" s="110"/>
      <c r="AG95" s="110"/>
      <c r="AH95" s="110"/>
      <c r="AI95" s="110"/>
      <c r="AJ95" s="110"/>
      <c r="AK95" s="110"/>
      <c r="AL95" s="110"/>
      <c r="AM95" s="110"/>
      <c r="AN95" s="110"/>
      <c r="AO95" s="110"/>
      <c r="AP95" s="110"/>
      <c r="AQ95" s="110"/>
      <c r="AR95" s="110"/>
      <c r="AS95" s="110"/>
      <c r="AT95" s="110"/>
      <c r="AU95" s="110"/>
      <c r="AV95" s="110"/>
      <c r="AW95" s="110"/>
      <c r="AX95" s="110"/>
      <c r="AY95" s="110"/>
    </row>
    <row r="96" spans="1:51" ht="17.25" customHeight="1" x14ac:dyDescent="0.25">
      <c r="A96" s="396">
        <f t="shared" si="6"/>
        <v>94</v>
      </c>
      <c r="B96" s="397"/>
      <c r="C96" s="398"/>
      <c r="D96" s="399"/>
      <c r="E96" s="397"/>
      <c r="F96" s="397"/>
      <c r="G96" s="400" t="str">
        <f>IF(Tabela16[[#This Row],[Value]]="","",IF(Tabela16[[#This Row],[Institution**]]="","Alert: Fill in Institution",IF('[3]6.Other Exp. Categories'!$B96="M","Note: impute in DPD charging costs for presenting papers at conferences",IF('[3]6.Other Exp. Categories'!$B96="SC","Note: Impute in AQ? SC needs validation from FCiência.ID",IF('[3]6.Other Exp. Categories'!$B96="AE","Note: Limited to a maximum of 10% of the total eligible project expenses",IF(Tabela16[[#This Row],[Expense Category*]]="RH",P112,""))))))</f>
        <v/>
      </c>
      <c r="I96" s="110"/>
      <c r="J96" s="110"/>
      <c r="K96" s="110"/>
      <c r="L96" s="110"/>
      <c r="T96" s="110"/>
      <c r="U96" s="110"/>
      <c r="V96" s="110"/>
      <c r="W96" s="110"/>
      <c r="X96" s="110"/>
      <c r="Y96" s="110"/>
      <c r="Z96" s="110"/>
      <c r="AA96" s="110"/>
      <c r="AB96" s="110"/>
      <c r="AC96" s="110"/>
      <c r="AD96" s="110"/>
      <c r="AE96" s="110"/>
      <c r="AF96" s="110"/>
      <c r="AG96" s="110"/>
      <c r="AH96" s="110"/>
      <c r="AI96" s="110"/>
      <c r="AJ96" s="110"/>
      <c r="AK96" s="110"/>
      <c r="AL96" s="110"/>
      <c r="AM96" s="110"/>
      <c r="AN96" s="110"/>
      <c r="AO96" s="110"/>
      <c r="AP96" s="110"/>
      <c r="AQ96" s="110"/>
      <c r="AR96" s="110"/>
      <c r="AS96" s="110"/>
      <c r="AT96" s="110"/>
      <c r="AU96" s="110"/>
      <c r="AV96" s="110"/>
      <c r="AW96" s="110"/>
      <c r="AX96" s="110"/>
      <c r="AY96" s="110"/>
    </row>
    <row r="97" spans="1:51" ht="17.25" customHeight="1" x14ac:dyDescent="0.25">
      <c r="A97" s="396">
        <f t="shared" si="6"/>
        <v>95</v>
      </c>
      <c r="B97" s="397"/>
      <c r="C97" s="398"/>
      <c r="D97" s="399"/>
      <c r="E97" s="397"/>
      <c r="F97" s="397"/>
      <c r="G97" s="400" t="str">
        <f>IF(Tabela16[[#This Row],[Value]]="","",IF(Tabela16[[#This Row],[Institution**]]="","Alert: Fill in Institution",IF('[3]6.Other Exp. Categories'!$B97="M","Note: impute in DPD charging costs for presenting papers at conferences",IF('[3]6.Other Exp. Categories'!$B97="SC","Note: Impute in AQ? SC needs validation from FCiência.ID",IF('[3]6.Other Exp. Categories'!$B97="AE","Note: Limited to a maximum of 10% of the total eligible project expenses",IF(Tabela16[[#This Row],[Expense Category*]]="RH",P113,""))))))</f>
        <v/>
      </c>
      <c r="I97" s="110"/>
      <c r="J97" s="110"/>
      <c r="K97" s="110"/>
      <c r="L97" s="110"/>
      <c r="T97" s="110"/>
      <c r="U97" s="110"/>
      <c r="V97" s="110"/>
      <c r="W97" s="110"/>
      <c r="X97" s="110"/>
      <c r="Y97" s="110"/>
      <c r="Z97" s="110"/>
      <c r="AA97" s="110"/>
      <c r="AB97" s="110"/>
      <c r="AC97" s="110"/>
      <c r="AD97" s="110"/>
      <c r="AE97" s="110"/>
      <c r="AF97" s="110"/>
      <c r="AG97" s="110"/>
      <c r="AH97" s="110"/>
      <c r="AI97" s="110"/>
      <c r="AJ97" s="110"/>
      <c r="AK97" s="110"/>
      <c r="AL97" s="110"/>
      <c r="AM97" s="110"/>
      <c r="AN97" s="110"/>
      <c r="AO97" s="110"/>
      <c r="AP97" s="110"/>
      <c r="AQ97" s="110"/>
      <c r="AR97" s="110"/>
      <c r="AS97" s="110"/>
      <c r="AT97" s="110"/>
      <c r="AU97" s="110"/>
      <c r="AV97" s="110"/>
      <c r="AW97" s="110"/>
      <c r="AX97" s="110"/>
      <c r="AY97" s="110"/>
    </row>
    <row r="98" spans="1:51" ht="17.25" customHeight="1" x14ac:dyDescent="0.25">
      <c r="A98" s="396">
        <f t="shared" si="6"/>
        <v>96</v>
      </c>
      <c r="B98" s="397"/>
      <c r="C98" s="398"/>
      <c r="D98" s="399"/>
      <c r="E98" s="397"/>
      <c r="F98" s="397"/>
      <c r="G98" s="400" t="str">
        <f>IF(Tabela16[[#This Row],[Value]]="","",IF(Tabela16[[#This Row],[Institution**]]="","Alert: Fill in Institution",IF('[3]6.Other Exp. Categories'!$B98="M","Note: impute in DPD charging costs for presenting papers at conferences",IF('[3]6.Other Exp. Categories'!$B98="SC","Note: Impute in AQ? SC needs validation from FCiência.ID",IF('[3]6.Other Exp. Categories'!$B98="AE","Note: Limited to a maximum of 10% of the total eligible project expenses",IF(Tabela16[[#This Row],[Expense Category*]]="RH",P114,""))))))</f>
        <v/>
      </c>
      <c r="I98" s="110"/>
      <c r="J98" s="110"/>
      <c r="K98" s="110"/>
      <c r="L98" s="110"/>
      <c r="T98" s="110"/>
      <c r="U98" s="110"/>
      <c r="V98" s="110"/>
      <c r="W98" s="110"/>
      <c r="X98" s="110"/>
      <c r="Y98" s="110"/>
      <c r="Z98" s="110"/>
      <c r="AA98" s="110"/>
      <c r="AB98" s="110"/>
      <c r="AC98" s="110"/>
      <c r="AD98" s="110"/>
      <c r="AE98" s="110"/>
      <c r="AF98" s="110"/>
      <c r="AG98" s="110"/>
      <c r="AH98" s="110"/>
      <c r="AI98" s="110"/>
      <c r="AJ98" s="110"/>
      <c r="AK98" s="110"/>
      <c r="AL98" s="110"/>
      <c r="AM98" s="110"/>
      <c r="AN98" s="110"/>
      <c r="AO98" s="110"/>
      <c r="AP98" s="110"/>
      <c r="AQ98" s="110"/>
      <c r="AR98" s="110"/>
      <c r="AS98" s="110"/>
      <c r="AT98" s="110"/>
      <c r="AU98" s="110"/>
      <c r="AV98" s="110"/>
      <c r="AW98" s="110"/>
      <c r="AX98" s="110"/>
      <c r="AY98" s="110"/>
    </row>
    <row r="99" spans="1:51" ht="17.25" customHeight="1" x14ac:dyDescent="0.25">
      <c r="A99" s="396">
        <f t="shared" si="6"/>
        <v>97</v>
      </c>
      <c r="B99" s="397"/>
      <c r="C99" s="398"/>
      <c r="D99" s="399"/>
      <c r="E99" s="397"/>
      <c r="F99" s="397"/>
      <c r="G99" s="400" t="str">
        <f>IF(Tabela16[[#This Row],[Value]]="","",IF(Tabela16[[#This Row],[Institution**]]="","Alert: Fill in Institution",IF('[3]6.Other Exp. Categories'!$B99="M","Note: impute in DPD charging costs for presenting papers at conferences",IF('[3]6.Other Exp. Categories'!$B99="SC","Note: Impute in AQ? SC needs validation from FCiência.ID",IF('[3]6.Other Exp. Categories'!$B99="AE","Note: Limited to a maximum of 10% of the total eligible project expenses",IF(Tabela16[[#This Row],[Expense Category*]]="RH",P115,""))))))</f>
        <v/>
      </c>
      <c r="I99" s="110"/>
      <c r="J99" s="110"/>
      <c r="K99" s="110"/>
      <c r="L99" s="110"/>
      <c r="T99" s="110"/>
      <c r="U99" s="110"/>
      <c r="V99" s="110"/>
      <c r="W99" s="110"/>
      <c r="X99" s="110"/>
      <c r="Y99" s="110"/>
      <c r="Z99" s="110"/>
      <c r="AA99" s="110"/>
      <c r="AB99" s="110"/>
      <c r="AC99" s="110"/>
      <c r="AD99" s="110"/>
      <c r="AE99" s="110"/>
      <c r="AF99" s="110"/>
      <c r="AG99" s="110"/>
      <c r="AH99" s="110"/>
      <c r="AI99" s="110"/>
      <c r="AJ99" s="110"/>
      <c r="AK99" s="110"/>
      <c r="AL99" s="110"/>
      <c r="AM99" s="110"/>
      <c r="AN99" s="110"/>
      <c r="AO99" s="110"/>
      <c r="AP99" s="110"/>
      <c r="AQ99" s="110"/>
      <c r="AR99" s="110"/>
      <c r="AS99" s="110"/>
      <c r="AT99" s="110"/>
      <c r="AU99" s="110"/>
      <c r="AV99" s="110"/>
      <c r="AW99" s="110"/>
      <c r="AX99" s="110"/>
      <c r="AY99" s="110"/>
    </row>
    <row r="100" spans="1:51" ht="17.25" customHeight="1" x14ac:dyDescent="0.25">
      <c r="A100" s="396">
        <f t="shared" si="6"/>
        <v>98</v>
      </c>
      <c r="B100" s="397"/>
      <c r="C100" s="398"/>
      <c r="D100" s="399"/>
      <c r="E100" s="397"/>
      <c r="F100" s="397"/>
      <c r="G100" s="400" t="str">
        <f>IF(Tabela16[[#This Row],[Value]]="","",IF(Tabela16[[#This Row],[Institution**]]="","Alert: Fill in Institution",IF('[3]6.Other Exp. Categories'!$B100="M","Note: impute in DPD charging costs for presenting papers at conferences",IF('[3]6.Other Exp. Categories'!$B100="SC","Note: Impute in AQ? SC needs validation from FCiência.ID",IF('[3]6.Other Exp. Categories'!$B100="AE","Note: Limited to a maximum of 10% of the total eligible project expenses",IF(Tabela16[[#This Row],[Expense Category*]]="RH",P116,""))))))</f>
        <v/>
      </c>
      <c r="I100" s="110"/>
      <c r="J100" s="110"/>
      <c r="K100" s="110"/>
      <c r="L100" s="110"/>
      <c r="T100" s="110"/>
      <c r="U100" s="110"/>
      <c r="V100" s="110"/>
      <c r="W100" s="110"/>
      <c r="X100" s="110"/>
      <c r="Y100" s="110"/>
      <c r="Z100" s="110"/>
      <c r="AA100" s="110"/>
      <c r="AB100" s="110"/>
      <c r="AC100" s="110"/>
      <c r="AD100" s="110"/>
      <c r="AE100" s="110"/>
      <c r="AF100" s="110"/>
      <c r="AG100" s="110"/>
      <c r="AH100" s="110"/>
      <c r="AI100" s="110"/>
      <c r="AJ100" s="110"/>
      <c r="AK100" s="110"/>
      <c r="AL100" s="110"/>
      <c r="AM100" s="110"/>
      <c r="AN100" s="110"/>
      <c r="AO100" s="110"/>
      <c r="AP100" s="110"/>
      <c r="AQ100" s="110"/>
      <c r="AR100" s="110"/>
      <c r="AS100" s="110"/>
      <c r="AT100" s="110"/>
      <c r="AU100" s="110"/>
      <c r="AV100" s="110"/>
      <c r="AW100" s="110"/>
      <c r="AX100" s="110"/>
      <c r="AY100" s="110"/>
    </row>
    <row r="101" spans="1:51" ht="17.25" customHeight="1" x14ac:dyDescent="0.25">
      <c r="A101" s="396">
        <f t="shared" si="6"/>
        <v>99</v>
      </c>
      <c r="B101" s="397"/>
      <c r="C101" s="398"/>
      <c r="D101" s="399"/>
      <c r="E101" s="397"/>
      <c r="F101" s="397"/>
      <c r="G101" s="400" t="str">
        <f>IF(Tabela16[[#This Row],[Value]]="","",IF(Tabela16[[#This Row],[Institution**]]="","Alert: Fill in Institution",IF('[3]6.Other Exp. Categories'!$B101="M","Note: impute in DPD charging costs for presenting papers at conferences",IF('[3]6.Other Exp. Categories'!$B101="SC","Note: Impute in AQ? SC needs validation from FCiência.ID",IF('[3]6.Other Exp. Categories'!$B101="AE","Note: Limited to a maximum of 10% of the total eligible project expenses",IF(Tabela16[[#This Row],[Expense Category*]]="RH",P117,""))))))</f>
        <v/>
      </c>
      <c r="I101" s="110"/>
      <c r="J101" s="110"/>
      <c r="K101" s="110"/>
      <c r="L101" s="110"/>
      <c r="T101" s="110"/>
      <c r="U101" s="110"/>
      <c r="V101" s="110"/>
      <c r="W101" s="110"/>
      <c r="X101" s="110"/>
      <c r="Y101" s="110"/>
      <c r="Z101" s="110"/>
      <c r="AA101" s="110"/>
      <c r="AB101" s="110"/>
      <c r="AC101" s="110"/>
      <c r="AD101" s="110"/>
      <c r="AE101" s="110"/>
      <c r="AF101" s="110"/>
      <c r="AG101" s="110"/>
      <c r="AH101" s="110"/>
      <c r="AI101" s="110"/>
      <c r="AJ101" s="110"/>
      <c r="AK101" s="110"/>
      <c r="AL101" s="110"/>
      <c r="AM101" s="110"/>
      <c r="AN101" s="110"/>
      <c r="AO101" s="110"/>
      <c r="AP101" s="110"/>
      <c r="AQ101" s="110"/>
      <c r="AR101" s="110"/>
      <c r="AS101" s="110"/>
      <c r="AT101" s="110"/>
      <c r="AU101" s="110"/>
      <c r="AV101" s="110"/>
      <c r="AW101" s="110"/>
      <c r="AX101" s="110"/>
      <c r="AY101" s="110"/>
    </row>
    <row r="102" spans="1:51" ht="17.25" customHeight="1" x14ac:dyDescent="0.25">
      <c r="A102" s="396">
        <f t="shared" si="6"/>
        <v>100</v>
      </c>
      <c r="B102" s="397"/>
      <c r="C102" s="398"/>
      <c r="D102" s="399"/>
      <c r="E102" s="397"/>
      <c r="F102" s="397"/>
      <c r="G102" s="400" t="str">
        <f>IF(Tabela16[[#This Row],[Value]]="","",IF(Tabela16[[#This Row],[Institution**]]="","Alert: Fill in Institution",IF('[3]6.Other Exp. Categories'!$B102="M","Note: impute in DPD charging costs for presenting papers at conferences",IF('[3]6.Other Exp. Categories'!$B102="SC","Note: Impute in AQ? SC needs validation from FCiência.ID",IF('[3]6.Other Exp. Categories'!$B102="AE","Note: Limited to a maximum of 10% of the total eligible project expenses",IF(Tabela16[[#This Row],[Expense Category*]]="RH",P118,""))))))</f>
        <v/>
      </c>
      <c r="I102" s="110"/>
      <c r="J102" s="110"/>
      <c r="K102" s="110"/>
      <c r="L102" s="110"/>
      <c r="T102" s="110"/>
      <c r="U102" s="110"/>
      <c r="V102" s="110"/>
      <c r="W102" s="110"/>
      <c r="X102" s="110"/>
      <c r="Y102" s="110"/>
      <c r="Z102" s="110"/>
      <c r="AA102" s="110"/>
      <c r="AB102" s="110"/>
      <c r="AC102" s="110"/>
      <c r="AD102" s="110"/>
      <c r="AE102" s="110"/>
      <c r="AF102" s="110"/>
      <c r="AG102" s="110"/>
      <c r="AH102" s="110"/>
      <c r="AI102" s="110"/>
      <c r="AJ102" s="110"/>
      <c r="AK102" s="110"/>
      <c r="AL102" s="110"/>
      <c r="AM102" s="110"/>
      <c r="AN102" s="110"/>
      <c r="AO102" s="110"/>
      <c r="AP102" s="110"/>
      <c r="AQ102" s="110"/>
      <c r="AR102" s="110"/>
      <c r="AS102" s="110"/>
      <c r="AT102" s="110"/>
      <c r="AU102" s="110"/>
      <c r="AV102" s="110"/>
      <c r="AW102" s="110"/>
      <c r="AX102" s="110"/>
      <c r="AY102" s="110"/>
    </row>
    <row r="103" spans="1:51" ht="17.25" customHeight="1" x14ac:dyDescent="0.25">
      <c r="A103" s="396" t="s">
        <v>45</v>
      </c>
      <c r="B103" s="412"/>
      <c r="C103" s="413">
        <f>SUBTOTAL(109,Tabela16[Value])</f>
        <v>0</v>
      </c>
      <c r="D103" s="414"/>
      <c r="E103" s="415"/>
      <c r="F103" s="415"/>
      <c r="G103" s="415"/>
      <c r="I103" s="110"/>
      <c r="J103" s="110"/>
      <c r="K103" s="110"/>
      <c r="L103" s="110"/>
      <c r="T103" s="110"/>
      <c r="U103" s="110"/>
      <c r="V103" s="110"/>
      <c r="W103" s="110"/>
      <c r="X103" s="110"/>
      <c r="Y103" s="110"/>
      <c r="Z103" s="110"/>
      <c r="AA103" s="110"/>
      <c r="AB103" s="110"/>
      <c r="AC103" s="110"/>
      <c r="AD103" s="110"/>
      <c r="AE103" s="110"/>
      <c r="AF103" s="110"/>
      <c r="AG103" s="110"/>
      <c r="AH103" s="110"/>
      <c r="AI103" s="110"/>
      <c r="AJ103" s="110"/>
      <c r="AK103" s="110"/>
      <c r="AL103" s="110"/>
      <c r="AM103" s="110"/>
      <c r="AN103" s="110"/>
      <c r="AO103" s="110"/>
      <c r="AP103" s="110"/>
      <c r="AQ103" s="110"/>
      <c r="AR103" s="110"/>
      <c r="AS103" s="110"/>
      <c r="AT103" s="110"/>
      <c r="AU103" s="110"/>
      <c r="AV103" s="110"/>
      <c r="AW103" s="110"/>
      <c r="AX103" s="110"/>
      <c r="AY103" s="110"/>
    </row>
    <row r="104" spans="1:51" x14ac:dyDescent="0.25">
      <c r="A104" s="396"/>
      <c r="B104" s="396"/>
      <c r="C104" s="416"/>
      <c r="D104" s="174"/>
      <c r="E104" s="164"/>
      <c r="F104" s="164"/>
      <c r="T104" s="110"/>
      <c r="U104" s="110"/>
      <c r="V104" s="110"/>
      <c r="W104" s="110"/>
      <c r="X104" s="110"/>
      <c r="Y104" s="110"/>
      <c r="Z104" s="110"/>
      <c r="AA104" s="110"/>
      <c r="AB104" s="110"/>
      <c r="AC104" s="110"/>
      <c r="AD104" s="110"/>
      <c r="AE104" s="110"/>
      <c r="AF104" s="110"/>
      <c r="AG104" s="110"/>
      <c r="AJ104" s="366"/>
      <c r="AK104" s="366"/>
      <c r="AL104" s="366"/>
      <c r="AM104" s="366"/>
      <c r="AN104" s="366"/>
      <c r="AO104" s="366"/>
      <c r="AP104" s="366"/>
      <c r="AQ104" s="366"/>
      <c r="AR104" s="366"/>
      <c r="AS104" s="366"/>
      <c r="AT104" s="366"/>
      <c r="AU104" s="366"/>
      <c r="AV104" s="366"/>
      <c r="AW104" s="366"/>
      <c r="AX104" s="366"/>
    </row>
    <row r="105" spans="1:51" x14ac:dyDescent="0.25">
      <c r="A105" s="396"/>
      <c r="B105" s="396"/>
      <c r="C105" s="416"/>
      <c r="D105" s="174"/>
      <c r="E105" s="164"/>
      <c r="F105" s="164"/>
    </row>
    <row r="106" spans="1:51" x14ac:dyDescent="0.25">
      <c r="A106" s="396"/>
      <c r="B106" s="396"/>
      <c r="C106" s="416"/>
      <c r="D106" s="174"/>
      <c r="E106" s="164"/>
      <c r="F106" s="164"/>
    </row>
    <row r="107" spans="1:51" x14ac:dyDescent="0.25">
      <c r="A107" s="396"/>
      <c r="B107" s="396"/>
      <c r="C107" s="416"/>
      <c r="D107" s="174"/>
      <c r="E107" s="164"/>
      <c r="F107" s="164"/>
    </row>
    <row r="108" spans="1:51" x14ac:dyDescent="0.25">
      <c r="A108" s="396"/>
      <c r="B108" s="396"/>
      <c r="C108" s="416"/>
      <c r="D108" s="174"/>
      <c r="E108" s="164"/>
      <c r="F108" s="164"/>
    </row>
  </sheetData>
  <sheetProtection algorithmName="SHA-512" hashValue="77cNS9MEcAZs3AHAmaofTUoSzsGpQl5nhUk++C8T/QnCBwEPo7Y0ecZBK26CsbZ99QB0A6jbe9m+rvZL6LTXFw==" saltValue="J7Ju0G7bwY3IKeBN4/+TuQ==" spinCount="100000" sheet="1" objects="1" scenarios="1"/>
  <dataConsolidate/>
  <mergeCells count="22">
    <mergeCell ref="I15:J15"/>
    <mergeCell ref="I16:J16"/>
    <mergeCell ref="I17:J17"/>
    <mergeCell ref="I19:L21"/>
    <mergeCell ref="A1:D1"/>
    <mergeCell ref="E1:G1"/>
    <mergeCell ref="I1:L1"/>
    <mergeCell ref="I13:K13"/>
    <mergeCell ref="U1:AG1"/>
    <mergeCell ref="AE26:AF26"/>
    <mergeCell ref="AE27:AF27"/>
    <mergeCell ref="U30:AG31"/>
    <mergeCell ref="Y28:AC29"/>
    <mergeCell ref="AE28:AG29"/>
    <mergeCell ref="U28:W29"/>
    <mergeCell ref="U27:V27"/>
    <mergeCell ref="Y25:AB25"/>
    <mergeCell ref="Y26:AB26"/>
    <mergeCell ref="Y27:AB27"/>
    <mergeCell ref="AE25:AF25"/>
    <mergeCell ref="U25:V25"/>
    <mergeCell ref="U26:V26"/>
  </mergeCells>
  <conditionalFormatting sqref="B3:D3 B6:D102 B4:C5">
    <cfRule type="containsBlanks" dxfId="84" priority="55">
      <formula>LEN(TRIM(B3))=0</formula>
    </cfRule>
    <cfRule type="containsBlanks" dxfId="83" priority="56" stopIfTrue="1">
      <formula>LEN(TRIM(B3))=0</formula>
    </cfRule>
  </conditionalFormatting>
  <conditionalFormatting sqref="E3:F102">
    <cfRule type="containsBlanks" dxfId="82" priority="43">
      <formula>LEN(TRIM(E3))=0</formula>
    </cfRule>
    <cfRule type="containsBlanks" dxfId="81" priority="44" stopIfTrue="1">
      <formula>LEN(TRIM(E3))=0</formula>
    </cfRule>
  </conditionalFormatting>
  <conditionalFormatting sqref="E1:G1">
    <cfRule type="containsText" dxfId="80" priority="53" stopIfTrue="1" operator="containsText" text="ERROR!">
      <formula>NOT(ISERROR(SEARCH("ERROR!",E1)))</formula>
    </cfRule>
  </conditionalFormatting>
  <conditionalFormatting sqref="G3:G102">
    <cfRule type="containsText" dxfId="79" priority="42" operator="containsText" text="Alert:">
      <formula>NOT(ISERROR(SEARCH("Alert:",G3)))</formula>
    </cfRule>
    <cfRule type="containsText" dxfId="78" priority="45" stopIfTrue="1" operator="containsText" text=" Participação em encontros científicos para apresentação de trabalho deverá ser imputado na rubrica DPD">
      <formula>NOT(ISERROR(SEARCH(" Participação em encontros científicos para apresentação de trabalho deverá ser imputado na rubrica DPD",G3)))</formula>
    </cfRule>
    <cfRule type="containsText" dxfId="77" priority="52" stopIfTrue="1" operator="containsText" text="ERRO">
      <formula>NOT(ISERROR(SEARCH("ERRO",G3)))</formula>
    </cfRule>
    <cfRule type="containsText" dxfId="76" priority="54" stopIfTrue="1" operator="containsText" text=" Participação em encontros científicos para apresentação de trabalho deverá ser imputado na rubrica DPD">
      <formula>NOT(ISERROR(SEARCH(" Participação em encontros científicos para apresentação de trabalho deverá ser imputado na rubrica DPD",G3)))</formula>
    </cfRule>
  </conditionalFormatting>
  <conditionalFormatting sqref="I15:I17">
    <cfRule type="containsErrors" dxfId="75" priority="38">
      <formula>ISERROR(I15)</formula>
    </cfRule>
  </conditionalFormatting>
  <conditionalFormatting sqref="I3:L12">
    <cfRule type="containsErrors" dxfId="74" priority="48">
      <formula>ISERROR(I3)</formula>
    </cfRule>
  </conditionalFormatting>
  <conditionalFormatting sqref="J3:K12 L13">
    <cfRule type="cellIs" dxfId="73" priority="46" operator="lessThan">
      <formula>0</formula>
    </cfRule>
  </conditionalFormatting>
  <conditionalFormatting sqref="K15:K17">
    <cfRule type="cellIs" dxfId="72" priority="36" operator="lessThan">
      <formula>0</formula>
    </cfRule>
    <cfRule type="containsErrors" dxfId="71" priority="37">
      <formula>ISERROR(K15)</formula>
    </cfRule>
  </conditionalFormatting>
  <conditionalFormatting sqref="L8">
    <cfRule type="containsText" dxfId="70" priority="50" operator="containsText" text="ERROR!">
      <formula>NOT(ISERROR(SEARCH("ERROR!",L8)))</formula>
    </cfRule>
    <cfRule type="containsText" dxfId="69" priority="51" operator="containsText" text="CORRECT!">
      <formula>NOT(ISERROR(SEARCH("CORRECT!",L8)))</formula>
    </cfRule>
  </conditionalFormatting>
  <conditionalFormatting sqref="L13 I13">
    <cfRule type="containsErrors" dxfId="68" priority="47">
      <formula>ISERROR(I13)</formula>
    </cfRule>
  </conditionalFormatting>
  <conditionalFormatting sqref="U3:U22">
    <cfRule type="containsText" dxfId="67" priority="3" operator="containsText" text="N/A">
      <formula>NOT(ISERROR(SEARCH("N/A",U3)))</formula>
    </cfRule>
  </conditionalFormatting>
  <conditionalFormatting sqref="U25:U27">
    <cfRule type="containsErrors" dxfId="66" priority="24">
      <formula>ISERROR(U25)</formula>
    </cfRule>
  </conditionalFormatting>
  <conditionalFormatting sqref="U33:U41">
    <cfRule type="containsErrors" dxfId="65" priority="25">
      <formula>ISERROR(U33)</formula>
    </cfRule>
  </conditionalFormatting>
  <conditionalFormatting sqref="U28:W29">
    <cfRule type="containsText" dxfId="64" priority="5" operator="containsText" text="alert">
      <formula>NOT(ISERROR(SEARCH("alert",U28)))</formula>
    </cfRule>
  </conditionalFormatting>
  <conditionalFormatting sqref="W25:W27">
    <cfRule type="containsErrors" dxfId="63" priority="23">
      <formula>ISERROR(W25)</formula>
    </cfRule>
  </conditionalFormatting>
  <conditionalFormatting sqref="Y25:Y27">
    <cfRule type="containsErrors" dxfId="62" priority="14">
      <formula>ISERROR(Y25)</formula>
    </cfRule>
  </conditionalFormatting>
  <conditionalFormatting sqref="Y28:AC29">
    <cfRule type="containsText" dxfId="61" priority="7" operator="containsText" text="Alert">
      <formula>NOT(ISERROR(SEARCH("Alert",Y28)))</formula>
    </cfRule>
  </conditionalFormatting>
  <conditionalFormatting sqref="AE25:AE27">
    <cfRule type="containsErrors" dxfId="60" priority="10">
      <formula>ISERROR(AE25)</formula>
    </cfRule>
  </conditionalFormatting>
  <conditionalFormatting sqref="AE28:AG29">
    <cfRule type="containsText" dxfId="59" priority="4" operator="containsText" text="alert">
      <formula>NOT(ISERROR(SEARCH("alert",AE28)))</formula>
    </cfRule>
  </conditionalFormatting>
  <conditionalFormatting sqref="AG25:AG27 W27 AC27">
    <cfRule type="cellIs" dxfId="58" priority="6" operator="lessThan">
      <formula>0</formula>
    </cfRule>
  </conditionalFormatting>
  <conditionalFormatting sqref="AG25:AG27">
    <cfRule type="containsErrors" dxfId="57" priority="9">
      <formula>ISERROR(AG25)</formula>
    </cfRule>
  </conditionalFormatting>
  <conditionalFormatting sqref="D4:D5">
    <cfRule type="containsBlanks" dxfId="56" priority="1">
      <formula>LEN(TRIM(D4))=0</formula>
    </cfRule>
    <cfRule type="containsBlanks" dxfId="55" priority="2" stopIfTrue="1">
      <formula>LEN(TRIM(D4))=0</formula>
    </cfRule>
  </conditionalFormatting>
  <dataValidations count="10">
    <dataValidation type="list" allowBlank="1" showInputMessage="1" showErrorMessage="1" sqref="B3:B102" xr:uid="{3B8A6F1B-18D8-4FD8-BA49-C8D50D01C8A4}">
      <formula1>"AQ,M,DPD,P,AE,RH,E"</formula1>
    </dataValidation>
    <dataValidation allowBlank="1" showInputMessage="1" showErrorMessage="1" promptTitle="RH" prompt="Human Resources" sqref="I3 U33" xr:uid="{56E6A6DF-D671-4458-8D47-7E1EE2AE80BC}"/>
    <dataValidation allowBlank="1" showInputMessage="1" showErrorMessage="1" promptTitle="M" prompt="Missions" sqref="I4 U34" xr:uid="{0B69B6BD-6486-4EF5-8DDC-C28009D4DCE4}"/>
    <dataValidation allowBlank="1" showInputMessage="1" showErrorMessage="1" promptTitle="DPD" prompt="Demonstration, Promotion and Dissemination" sqref="I5 U35" xr:uid="{E6A5C4A3-74EC-45E8-8F7F-209EA5D5E909}"/>
    <dataValidation allowBlank="1" showInputMessage="1" showErrorMessage="1" promptTitle="P" prompt="Patents registration" sqref="I7 U37" xr:uid="{B5D135F4-2A41-4677-83CB-E3A3A3D5C413}"/>
    <dataValidation allowBlank="1" showInputMessage="1" showErrorMessage="1" promptTitle="AQ" prompt="Purchase of goods and services" sqref="I6 U36" xr:uid="{5C91BC91-D3E9-44DB-9B65-EE5392FBCFEA}"/>
    <dataValidation allowBlank="1" showInputMessage="1" showErrorMessage="1" promptTitle="AE" prompt="Adaptation of buildings and facilities" sqref="I8 U38" xr:uid="{77EC4506-C7CC-46D8-9FDD-F12489D71192}"/>
    <dataValidation allowBlank="1" showInputMessage="1" showErrorMessage="1" promptTitle="SC" prompt="SUBCONTRACTING - NOT APPLICABLE IN THIS CALL" sqref="I10 U40" xr:uid="{8E5955CB-871E-4618-A9B3-DBB1EC6E5509}"/>
    <dataValidation allowBlank="1" showInputMessage="1" showErrorMessage="1" promptTitle="E" prompt="Scientific and technical instruments and equipment" sqref="I9 U39" xr:uid="{6527E9B6-DF7B-4BC8-9DC8-63C62C47276E}"/>
    <dataValidation allowBlank="1" showInputMessage="1" showErrorMessage="1" promptTitle="EG" prompt="Overheads" sqref="I11 U41" xr:uid="{482855A0-86F5-4F13-BCFF-7CA4B22E9E40}"/>
  </dataValidations>
  <pageMargins left="0.23622047244094491" right="0.23622047244094491" top="0.94488188976377963" bottom="0.74803149606299213" header="0.31496062992125984" footer="0.31496062992125984"/>
  <pageSetup paperSize="9" scale="99" fitToHeight="0" orientation="landscape" r:id="rId1"/>
  <headerFooter>
    <oddHeader>&amp;L&amp;G</oddHeader>
    <oddFooter>&amp;C&amp;F</oddFooter>
  </headerFooter>
  <legacyDrawingHF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1067195A-BC3D-45B5-BA00-0AF4EC5E16BE}">
          <x14:formula1>
            <xm:f>'3.Tasks'!$BK$4:$BK$23</xm:f>
          </x14:formula1>
          <xm:sqref>F3:F102</xm:sqref>
        </x14:dataValidation>
        <x14:dataValidation type="list" allowBlank="1" showInputMessage="1" showErrorMessage="1" xr:uid="{BFEE0FD9-B1C4-489A-8413-4248C9B4614D}">
          <x14:formula1>
            <xm:f>'2.Inst.'!$D$70:$D$80</xm:f>
          </x14:formula1>
          <xm:sqref>E3:E102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740E4-8A20-4C72-9483-89C73182C7C7}">
  <sheetPr>
    <tabColor theme="5" tint="-0.249977111117893"/>
  </sheetPr>
  <dimension ref="A1:K65"/>
  <sheetViews>
    <sheetView zoomScale="90" zoomScaleNormal="90" workbookViewId="0">
      <selection activeCell="B23" sqref="B23"/>
    </sheetView>
  </sheetViews>
  <sheetFormatPr defaultColWidth="9.140625" defaultRowHeight="15" x14ac:dyDescent="0.25"/>
  <cols>
    <col min="1" max="1" width="32.140625" style="169" customWidth="1"/>
    <col min="2" max="2" width="12" style="169" customWidth="1"/>
    <col min="3" max="6" width="13.42578125" style="169" customWidth="1"/>
    <col min="7" max="7" width="89.42578125" style="169" customWidth="1"/>
    <col min="8" max="8" width="50.42578125" style="169" customWidth="1"/>
    <col min="9" max="9" width="9.140625" style="169" customWidth="1"/>
    <col min="10" max="10" width="74" style="366" customWidth="1"/>
    <col min="11" max="11" width="9.140625" style="304" hidden="1" customWidth="1"/>
    <col min="12" max="16384" width="9.140625" style="169"/>
  </cols>
  <sheetData>
    <row r="1" spans="1:11" s="197" customFormat="1" ht="20.45" customHeight="1" x14ac:dyDescent="0.25">
      <c r="A1" s="752" t="s">
        <v>660</v>
      </c>
      <c r="B1" s="753"/>
      <c r="C1" s="349">
        <f ca="1">+'4.Team'!J1</f>
        <v>2025</v>
      </c>
      <c r="D1" s="349">
        <f ca="1">+C1+1</f>
        <v>2026</v>
      </c>
      <c r="E1" s="349">
        <f ca="1">+D1+1</f>
        <v>2027</v>
      </c>
      <c r="F1" s="350" t="s">
        <v>45</v>
      </c>
      <c r="G1" s="350" t="s">
        <v>709</v>
      </c>
      <c r="H1" s="350" t="s">
        <v>340</v>
      </c>
      <c r="J1" s="351"/>
      <c r="K1" s="297"/>
    </row>
    <row r="2" spans="1:11" s="197" customFormat="1" ht="38.450000000000003" customHeight="1" x14ac:dyDescent="0.25">
      <c r="A2" s="352" t="s">
        <v>659</v>
      </c>
      <c r="B2" s="353" t="s">
        <v>39</v>
      </c>
      <c r="C2" s="354" t="e">
        <f ca="1">+'6.Task-Budget'!BB43</f>
        <v>#N/A</v>
      </c>
      <c r="D2" s="354" t="e">
        <f ca="1">+'6.Task-Budget'!BC43</f>
        <v>#N/A</v>
      </c>
      <c r="E2" s="354" t="e">
        <f ca="1">+'6.Task-Budget'!BD43</f>
        <v>#N/A</v>
      </c>
      <c r="F2" s="355" t="e">
        <f ca="1">SUM(C2:E2)</f>
        <v>#N/A</v>
      </c>
      <c r="G2" s="356"/>
      <c r="H2" s="357"/>
      <c r="J2" s="351"/>
      <c r="K2" s="297" t="s">
        <v>708</v>
      </c>
    </row>
    <row r="3" spans="1:11" s="197" customFormat="1" ht="38.450000000000003" customHeight="1" x14ac:dyDescent="0.25">
      <c r="A3" s="352" t="s">
        <v>658</v>
      </c>
      <c r="B3" s="353" t="s">
        <v>4</v>
      </c>
      <c r="C3" s="354" t="e">
        <f ca="1">+'6.Task-Budget'!BE43</f>
        <v>#N/A</v>
      </c>
      <c r="D3" s="354" t="e">
        <f ca="1">+'6.Task-Budget'!BF43</f>
        <v>#N/A</v>
      </c>
      <c r="E3" s="354" t="e">
        <f ca="1">+'6.Task-Budget'!BG43</f>
        <v>#N/A</v>
      </c>
      <c r="F3" s="355" t="e">
        <f t="shared" ref="F3:F10" ca="1" si="0">SUM(C3:E3)</f>
        <v>#N/A</v>
      </c>
      <c r="G3" s="356"/>
      <c r="H3" s="357"/>
      <c r="J3" s="351"/>
      <c r="K3" s="297" t="s">
        <v>781</v>
      </c>
    </row>
    <row r="4" spans="1:11" s="197" customFormat="1" ht="38.450000000000003" customHeight="1" x14ac:dyDescent="0.25">
      <c r="A4" s="352" t="s">
        <v>655</v>
      </c>
      <c r="B4" s="353" t="s">
        <v>40</v>
      </c>
      <c r="C4" s="354" t="e">
        <f ca="1">+'6.Task-Budget'!BH43</f>
        <v>#N/A</v>
      </c>
      <c r="D4" s="354" t="e">
        <f ca="1">+'6.Task-Budget'!BI43</f>
        <v>#N/A</v>
      </c>
      <c r="E4" s="354" t="e">
        <f ca="1">+'6.Task-Budget'!BJ43</f>
        <v>#N/A</v>
      </c>
      <c r="F4" s="355" t="e">
        <f t="shared" ca="1" si="0"/>
        <v>#N/A</v>
      </c>
      <c r="G4" s="356"/>
      <c r="H4" s="357"/>
      <c r="J4" s="351"/>
      <c r="K4" s="297"/>
    </row>
    <row r="5" spans="1:11" s="197" customFormat="1" ht="38.450000000000003" customHeight="1" x14ac:dyDescent="0.25">
      <c r="A5" s="352" t="s">
        <v>657</v>
      </c>
      <c r="B5" s="353" t="s">
        <v>41</v>
      </c>
      <c r="C5" s="354">
        <f>+'5.Equipments'!AG23</f>
        <v>0</v>
      </c>
      <c r="D5" s="354">
        <v>0</v>
      </c>
      <c r="E5" s="354">
        <v>0</v>
      </c>
      <c r="F5" s="355">
        <f t="shared" si="0"/>
        <v>0</v>
      </c>
      <c r="G5" s="356"/>
      <c r="H5" s="357" t="s">
        <v>757</v>
      </c>
      <c r="J5" s="351"/>
      <c r="K5" s="297"/>
    </row>
    <row r="6" spans="1:11" s="197" customFormat="1" ht="38.450000000000003" customHeight="1" x14ac:dyDescent="0.25">
      <c r="A6" s="352" t="s">
        <v>653</v>
      </c>
      <c r="B6" s="353" t="s">
        <v>46</v>
      </c>
      <c r="C6" s="354" t="e">
        <f ca="1">+'6.Task-Budget'!BN43</f>
        <v>#N/A</v>
      </c>
      <c r="D6" s="354" t="e">
        <f ca="1">+'6.Task-Budget'!BO43</f>
        <v>#N/A</v>
      </c>
      <c r="E6" s="354" t="e">
        <f ca="1">+'6.Task-Budget'!BP43</f>
        <v>#N/A</v>
      </c>
      <c r="F6" s="355" t="e">
        <f t="shared" ca="1" si="0"/>
        <v>#N/A</v>
      </c>
      <c r="G6" s="356"/>
      <c r="H6" s="357"/>
      <c r="J6" s="351"/>
      <c r="K6" s="297"/>
    </row>
    <row r="7" spans="1:11" s="197" customFormat="1" ht="38.450000000000003" customHeight="1" x14ac:dyDescent="0.25">
      <c r="A7" s="352" t="s">
        <v>654</v>
      </c>
      <c r="B7" s="353" t="s">
        <v>42</v>
      </c>
      <c r="C7" s="354" t="e">
        <f ca="1">+'6.Task-Budget'!BQ43</f>
        <v>#N/A</v>
      </c>
      <c r="D7" s="354" t="e">
        <f ca="1">+'6.Task-Budget'!BR43</f>
        <v>#N/A</v>
      </c>
      <c r="E7" s="354" t="e">
        <f ca="1">+'6.Task-Budget'!BS43</f>
        <v>#N/A</v>
      </c>
      <c r="F7" s="355" t="e">
        <f t="shared" ca="1" si="0"/>
        <v>#N/A</v>
      </c>
      <c r="G7" s="356"/>
      <c r="H7" s="357" t="s">
        <v>689</v>
      </c>
      <c r="J7" s="351"/>
      <c r="K7" s="297"/>
    </row>
    <row r="8" spans="1:11" s="197" customFormat="1" ht="38.450000000000003" customHeight="1" x14ac:dyDescent="0.25">
      <c r="A8" s="352" t="s">
        <v>656</v>
      </c>
      <c r="B8" s="353" t="s">
        <v>43</v>
      </c>
      <c r="C8" s="354" t="e">
        <f ca="1">+'6.Task-Budget'!BT43</f>
        <v>#N/A</v>
      </c>
      <c r="D8" s="354" t="e">
        <f ca="1">+'6.Task-Budget'!BU43</f>
        <v>#N/A</v>
      </c>
      <c r="E8" s="354" t="e">
        <f ca="1">+'6.Task-Budget'!BV43</f>
        <v>#N/A</v>
      </c>
      <c r="F8" s="355" t="e">
        <f t="shared" ca="1" si="0"/>
        <v>#N/A</v>
      </c>
      <c r="G8" s="356"/>
      <c r="H8" s="357"/>
      <c r="J8" s="351"/>
      <c r="K8" s="297"/>
    </row>
    <row r="9" spans="1:11" s="197" customFormat="1" ht="38.450000000000003" customHeight="1" x14ac:dyDescent="0.25">
      <c r="A9" s="358" t="s">
        <v>652</v>
      </c>
      <c r="B9" s="359" t="s">
        <v>44</v>
      </c>
      <c r="C9" s="360" t="e">
        <f ca="1">SUM(C2:C8)*0.25</f>
        <v>#N/A</v>
      </c>
      <c r="D9" s="360" t="e">
        <f t="shared" ref="D9:E9" ca="1" si="1">SUM(D2:D8)*0.25</f>
        <v>#N/A</v>
      </c>
      <c r="E9" s="360" t="e">
        <f t="shared" ca="1" si="1"/>
        <v>#N/A</v>
      </c>
      <c r="F9" s="361" t="e">
        <f t="shared" ca="1" si="0"/>
        <v>#N/A</v>
      </c>
      <c r="G9" s="362"/>
      <c r="H9" s="357" t="s">
        <v>688</v>
      </c>
      <c r="J9" s="351"/>
      <c r="K9" s="297"/>
    </row>
    <row r="10" spans="1:11" s="197" customFormat="1" ht="29.1" hidden="1" customHeight="1" x14ac:dyDescent="0.25">
      <c r="A10" s="352"/>
      <c r="B10" s="353" t="s">
        <v>47</v>
      </c>
      <c r="C10" s="354" t="e">
        <f ca="1">+'6.Task-Budget'!BW43</f>
        <v>#N/A</v>
      </c>
      <c r="D10" s="354" t="e">
        <f ca="1">+'6.Task-Budget'!BX43</f>
        <v>#N/A</v>
      </c>
      <c r="E10" s="354" t="e">
        <f ca="1">+'6.Task-Budget'!BY43</f>
        <v>#N/A</v>
      </c>
      <c r="F10" s="355" t="e">
        <f t="shared" ca="1" si="0"/>
        <v>#N/A</v>
      </c>
      <c r="G10" s="363"/>
      <c r="H10" s="357"/>
      <c r="J10" s="351"/>
      <c r="K10" s="297"/>
    </row>
    <row r="11" spans="1:11" s="197" customFormat="1" ht="21.6" customHeight="1" x14ac:dyDescent="0.25">
      <c r="A11" s="750" t="s">
        <v>45</v>
      </c>
      <c r="B11" s="751"/>
      <c r="C11" s="364" t="e">
        <f ca="1">SUM(C2:C10)</f>
        <v>#N/A</v>
      </c>
      <c r="D11" s="364" t="e">
        <f t="shared" ref="D11:E11" ca="1" si="2">SUM(D2:D10)</f>
        <v>#N/A</v>
      </c>
      <c r="E11" s="364" t="e">
        <f t="shared" ca="1" si="2"/>
        <v>#N/A</v>
      </c>
      <c r="F11" s="365" t="e">
        <f ca="1">SUM(F2:F10)</f>
        <v>#N/A</v>
      </c>
      <c r="G11" s="363"/>
      <c r="H11" s="357" t="e">
        <f ca="1">IF(F11&gt;Info!B6,'7.Budget'!K3,"")</f>
        <v>#N/A</v>
      </c>
      <c r="J11" s="351"/>
      <c r="K11" s="297"/>
    </row>
    <row r="13" spans="1:11" x14ac:dyDescent="0.25">
      <c r="A13" s="754" t="s">
        <v>698</v>
      </c>
      <c r="B13" s="755"/>
      <c r="H13" s="366"/>
    </row>
    <row r="14" spans="1:11" x14ac:dyDescent="0.25">
      <c r="A14" s="367" t="s">
        <v>662</v>
      </c>
      <c r="B14" s="368" t="e">
        <f ca="1">+'4.Team'!CC39</f>
        <v>#N/A</v>
      </c>
      <c r="H14" s="366"/>
    </row>
    <row r="15" spans="1:11" x14ac:dyDescent="0.25">
      <c r="A15" s="367" t="s">
        <v>661</v>
      </c>
      <c r="B15" s="368">
        <f>+'5.Equipments'!AH23+'5.Equipments'!AI23</f>
        <v>0</v>
      </c>
      <c r="H15" s="366"/>
    </row>
    <row r="16" spans="1:11" x14ac:dyDescent="0.25">
      <c r="A16" s="367" t="s">
        <v>663</v>
      </c>
      <c r="B16" s="368" t="e">
        <f ca="1">+B15+B14</f>
        <v>#N/A</v>
      </c>
      <c r="H16" s="366"/>
    </row>
    <row r="17" spans="1:11" x14ac:dyDescent="0.25">
      <c r="A17" s="367" t="s">
        <v>865</v>
      </c>
      <c r="B17" s="369"/>
      <c r="C17" s="757" t="s">
        <v>864</v>
      </c>
      <c r="D17" s="757"/>
      <c r="E17" s="757"/>
      <c r="F17" s="757"/>
      <c r="G17" s="368" t="str">
        <f>IF(B17="","",IF(B17=0,"","Alert: Indicate below the other funds where you can impute non eligibilities."))</f>
        <v/>
      </c>
      <c r="H17" s="366"/>
    </row>
    <row r="18" spans="1:11" x14ac:dyDescent="0.25">
      <c r="G18" s="758"/>
      <c r="H18" s="366"/>
    </row>
    <row r="19" spans="1:11" x14ac:dyDescent="0.25">
      <c r="A19" s="754" t="s">
        <v>866</v>
      </c>
      <c r="B19" s="755"/>
      <c r="G19" s="758"/>
      <c r="H19" s="366"/>
    </row>
    <row r="20" spans="1:11" x14ac:dyDescent="0.25">
      <c r="A20" s="370" t="s">
        <v>702</v>
      </c>
      <c r="B20" s="170" t="e">
        <f ca="1">+F9-F11/1.25*0.2</f>
        <v>#N/A</v>
      </c>
      <c r="G20" s="758"/>
      <c r="H20" s="366"/>
    </row>
    <row r="21" spans="1:11" x14ac:dyDescent="0.25">
      <c r="A21" s="371" t="s">
        <v>703</v>
      </c>
      <c r="B21" s="368" t="e">
        <f ca="1">+B20-B16+B17</f>
        <v>#N/A</v>
      </c>
      <c r="C21" s="756" t="e">
        <f ca="1">IF(B21&lt;(-50),K2,"")</f>
        <v>#N/A</v>
      </c>
      <c r="D21" s="756"/>
      <c r="E21" s="756"/>
      <c r="F21" s="756"/>
      <c r="G21" s="756"/>
    </row>
    <row r="22" spans="1:11" s="366" customFormat="1" x14ac:dyDescent="0.25">
      <c r="K22" s="372"/>
    </row>
    <row r="23" spans="1:11" s="366" customFormat="1" x14ac:dyDescent="0.25">
      <c r="A23" s="373" t="s">
        <v>97</v>
      </c>
      <c r="F23" s="374"/>
      <c r="K23" s="372"/>
    </row>
    <row r="24" spans="1:11" s="366" customFormat="1" x14ac:dyDescent="0.25">
      <c r="K24" s="372"/>
    </row>
    <row r="25" spans="1:11" s="366" customFormat="1" x14ac:dyDescent="0.25">
      <c r="K25" s="372"/>
    </row>
    <row r="26" spans="1:11" s="366" customFormat="1" x14ac:dyDescent="0.25">
      <c r="K26" s="372"/>
    </row>
    <row r="27" spans="1:11" s="366" customFormat="1" x14ac:dyDescent="0.25">
      <c r="K27" s="372"/>
    </row>
    <row r="28" spans="1:11" s="366" customFormat="1" x14ac:dyDescent="0.25">
      <c r="K28" s="372"/>
    </row>
    <row r="29" spans="1:11" s="366" customFormat="1" x14ac:dyDescent="0.25">
      <c r="K29" s="372"/>
    </row>
    <row r="30" spans="1:11" s="366" customFormat="1" x14ac:dyDescent="0.25">
      <c r="K30" s="372"/>
    </row>
    <row r="31" spans="1:11" s="366" customFormat="1" x14ac:dyDescent="0.25">
      <c r="K31" s="372"/>
    </row>
    <row r="32" spans="1:11" s="366" customFormat="1" x14ac:dyDescent="0.25">
      <c r="K32" s="372"/>
    </row>
    <row r="33" spans="11:11" s="366" customFormat="1" x14ac:dyDescent="0.25">
      <c r="K33" s="372"/>
    </row>
    <row r="34" spans="11:11" s="366" customFormat="1" x14ac:dyDescent="0.25">
      <c r="K34" s="372"/>
    </row>
    <row r="35" spans="11:11" s="366" customFormat="1" x14ac:dyDescent="0.25">
      <c r="K35" s="372"/>
    </row>
    <row r="36" spans="11:11" s="366" customFormat="1" x14ac:dyDescent="0.25">
      <c r="K36" s="372"/>
    </row>
    <row r="37" spans="11:11" s="366" customFormat="1" x14ac:dyDescent="0.25">
      <c r="K37" s="372"/>
    </row>
    <row r="38" spans="11:11" s="366" customFormat="1" x14ac:dyDescent="0.25">
      <c r="K38" s="372"/>
    </row>
    <row r="39" spans="11:11" s="366" customFormat="1" x14ac:dyDescent="0.25">
      <c r="K39" s="372"/>
    </row>
    <row r="40" spans="11:11" s="366" customFormat="1" x14ac:dyDescent="0.25">
      <c r="K40" s="372"/>
    </row>
    <row r="41" spans="11:11" s="366" customFormat="1" x14ac:dyDescent="0.25">
      <c r="K41" s="372"/>
    </row>
    <row r="42" spans="11:11" s="366" customFormat="1" x14ac:dyDescent="0.25">
      <c r="K42" s="372"/>
    </row>
    <row r="43" spans="11:11" s="366" customFormat="1" x14ac:dyDescent="0.25">
      <c r="K43" s="372"/>
    </row>
    <row r="44" spans="11:11" s="366" customFormat="1" x14ac:dyDescent="0.25">
      <c r="K44" s="372"/>
    </row>
    <row r="65" spans="2:2" x14ac:dyDescent="0.25">
      <c r="B65" s="164"/>
    </row>
  </sheetData>
  <sortState xmlns:xlrd2="http://schemas.microsoft.com/office/spreadsheetml/2017/richdata2" ref="B2:B60">
    <sortCondition ref="B60"/>
  </sortState>
  <mergeCells count="7">
    <mergeCell ref="A11:B11"/>
    <mergeCell ref="A1:B1"/>
    <mergeCell ref="A13:B13"/>
    <mergeCell ref="A19:B19"/>
    <mergeCell ref="C21:G21"/>
    <mergeCell ref="C17:F17"/>
    <mergeCell ref="G18:G20"/>
  </mergeCells>
  <conditionalFormatting sqref="A1:XFD1048576">
    <cfRule type="containsText" dxfId="44" priority="1" operator="containsText" text="alert">
      <formula>NOT(ISERROR(SEARCH("alert",A1)))</formula>
    </cfRule>
  </conditionalFormatting>
  <conditionalFormatting sqref="B17">
    <cfRule type="containsBlanks" dxfId="43" priority="4">
      <formula>LEN(TRIM(B17))=0</formula>
    </cfRule>
  </conditionalFormatting>
  <conditionalFormatting sqref="C19:F20 C21:G21">
    <cfRule type="containsText" dxfId="42" priority="6" operator="containsText" text="Alert">
      <formula>NOT(ISERROR(SEARCH("Alert",C19)))</formula>
    </cfRule>
  </conditionalFormatting>
  <conditionalFormatting sqref="G17">
    <cfRule type="containsText" dxfId="41" priority="2" operator="containsText" text="Alert">
      <formula>NOT(ISERROR(SEARCH("Alert",G17)))</formula>
    </cfRule>
  </conditionalFormatting>
  <hyperlinks>
    <hyperlink ref="A2" r:id="rId1" display="https://myfct.fct.pt/Projects/BudgetPrincipalContractor?ShowIncompleteFields=false&amp;ApplicationId=70237" xr:uid="{39C77E1D-5302-47B0-92D6-6604DB64AA52}"/>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66C5E-D7A5-4DD0-BAE8-FB4F5F64A0D7}">
  <sheetPr>
    <tabColor theme="5" tint="0.59999389629810485"/>
    <pageSetUpPr fitToPage="1"/>
  </sheetPr>
  <dimension ref="A1:BD31"/>
  <sheetViews>
    <sheetView topLeftCell="B19" zoomScaleNormal="100" workbookViewId="0">
      <selection activeCell="B30" sqref="B30:B31"/>
    </sheetView>
  </sheetViews>
  <sheetFormatPr defaultColWidth="9.140625" defaultRowHeight="15" x14ac:dyDescent="0.25"/>
  <cols>
    <col min="1" max="1" width="0" style="26" hidden="1" customWidth="1"/>
    <col min="2" max="2" width="5.42578125" style="26" customWidth="1"/>
    <col min="3" max="3" width="31.42578125" style="26" customWidth="1"/>
    <col min="4" max="4" width="10.42578125" style="26" customWidth="1"/>
    <col min="5" max="5" width="14.42578125" style="26" customWidth="1"/>
    <col min="6" max="6" width="22.140625" style="26" customWidth="1"/>
    <col min="7" max="42" width="3.42578125" style="26" customWidth="1"/>
    <col min="43" max="43" width="2.85546875" style="26" hidden="1" customWidth="1"/>
    <col min="44" max="55" width="9.140625" style="26" hidden="1" customWidth="1"/>
    <col min="56" max="56" width="78.42578125" style="26" customWidth="1"/>
    <col min="57" max="259" width="9.140625" style="26"/>
    <col min="260" max="260" width="7.42578125" style="26" customWidth="1"/>
    <col min="261" max="261" width="28.42578125" style="26" customWidth="1"/>
    <col min="262" max="262" width="13.42578125" style="26" customWidth="1"/>
    <col min="263" max="264" width="14.42578125" style="26" customWidth="1"/>
    <col min="265" max="300" width="2.42578125" style="26" customWidth="1"/>
    <col min="301" max="515" width="9.140625" style="26"/>
    <col min="516" max="516" width="7.42578125" style="26" customWidth="1"/>
    <col min="517" max="517" width="28.42578125" style="26" customWidth="1"/>
    <col min="518" max="518" width="13.42578125" style="26" customWidth="1"/>
    <col min="519" max="520" width="14.42578125" style="26" customWidth="1"/>
    <col min="521" max="556" width="2.42578125" style="26" customWidth="1"/>
    <col min="557" max="771" width="9.140625" style="26"/>
    <col min="772" max="772" width="7.42578125" style="26" customWidth="1"/>
    <col min="773" max="773" width="28.42578125" style="26" customWidth="1"/>
    <col min="774" max="774" width="13.42578125" style="26" customWidth="1"/>
    <col min="775" max="776" width="14.42578125" style="26" customWidth="1"/>
    <col min="777" max="812" width="2.42578125" style="26" customWidth="1"/>
    <col min="813" max="1027" width="9.140625" style="26"/>
    <col min="1028" max="1028" width="7.42578125" style="26" customWidth="1"/>
    <col min="1029" max="1029" width="28.42578125" style="26" customWidth="1"/>
    <col min="1030" max="1030" width="13.42578125" style="26" customWidth="1"/>
    <col min="1031" max="1032" width="14.42578125" style="26" customWidth="1"/>
    <col min="1033" max="1068" width="2.42578125" style="26" customWidth="1"/>
    <col min="1069" max="1283" width="9.140625" style="26"/>
    <col min="1284" max="1284" width="7.42578125" style="26" customWidth="1"/>
    <col min="1285" max="1285" width="28.42578125" style="26" customWidth="1"/>
    <col min="1286" max="1286" width="13.42578125" style="26" customWidth="1"/>
    <col min="1287" max="1288" width="14.42578125" style="26" customWidth="1"/>
    <col min="1289" max="1324" width="2.42578125" style="26" customWidth="1"/>
    <col min="1325" max="1539" width="9.140625" style="26"/>
    <col min="1540" max="1540" width="7.42578125" style="26" customWidth="1"/>
    <col min="1541" max="1541" width="28.42578125" style="26" customWidth="1"/>
    <col min="1542" max="1542" width="13.42578125" style="26" customWidth="1"/>
    <col min="1543" max="1544" width="14.42578125" style="26" customWidth="1"/>
    <col min="1545" max="1580" width="2.42578125" style="26" customWidth="1"/>
    <col min="1581" max="1795" width="9.140625" style="26"/>
    <col min="1796" max="1796" width="7.42578125" style="26" customWidth="1"/>
    <col min="1797" max="1797" width="28.42578125" style="26" customWidth="1"/>
    <col min="1798" max="1798" width="13.42578125" style="26" customWidth="1"/>
    <col min="1799" max="1800" width="14.42578125" style="26" customWidth="1"/>
    <col min="1801" max="1836" width="2.42578125" style="26" customWidth="1"/>
    <col min="1837" max="2051" width="9.140625" style="26"/>
    <col min="2052" max="2052" width="7.42578125" style="26" customWidth="1"/>
    <col min="2053" max="2053" width="28.42578125" style="26" customWidth="1"/>
    <col min="2054" max="2054" width="13.42578125" style="26" customWidth="1"/>
    <col min="2055" max="2056" width="14.42578125" style="26" customWidth="1"/>
    <col min="2057" max="2092" width="2.42578125" style="26" customWidth="1"/>
    <col min="2093" max="2307" width="9.140625" style="26"/>
    <col min="2308" max="2308" width="7.42578125" style="26" customWidth="1"/>
    <col min="2309" max="2309" width="28.42578125" style="26" customWidth="1"/>
    <col min="2310" max="2310" width="13.42578125" style="26" customWidth="1"/>
    <col min="2311" max="2312" width="14.42578125" style="26" customWidth="1"/>
    <col min="2313" max="2348" width="2.42578125" style="26" customWidth="1"/>
    <col min="2349" max="2563" width="9.140625" style="26"/>
    <col min="2564" max="2564" width="7.42578125" style="26" customWidth="1"/>
    <col min="2565" max="2565" width="28.42578125" style="26" customWidth="1"/>
    <col min="2566" max="2566" width="13.42578125" style="26" customWidth="1"/>
    <col min="2567" max="2568" width="14.42578125" style="26" customWidth="1"/>
    <col min="2569" max="2604" width="2.42578125" style="26" customWidth="1"/>
    <col min="2605" max="2819" width="9.140625" style="26"/>
    <col min="2820" max="2820" width="7.42578125" style="26" customWidth="1"/>
    <col min="2821" max="2821" width="28.42578125" style="26" customWidth="1"/>
    <col min="2822" max="2822" width="13.42578125" style="26" customWidth="1"/>
    <col min="2823" max="2824" width="14.42578125" style="26" customWidth="1"/>
    <col min="2825" max="2860" width="2.42578125" style="26" customWidth="1"/>
    <col min="2861" max="3075" width="9.140625" style="26"/>
    <col min="3076" max="3076" width="7.42578125" style="26" customWidth="1"/>
    <col min="3077" max="3077" width="28.42578125" style="26" customWidth="1"/>
    <col min="3078" max="3078" width="13.42578125" style="26" customWidth="1"/>
    <col min="3079" max="3080" width="14.42578125" style="26" customWidth="1"/>
    <col min="3081" max="3116" width="2.42578125" style="26" customWidth="1"/>
    <col min="3117" max="3331" width="9.140625" style="26"/>
    <col min="3332" max="3332" width="7.42578125" style="26" customWidth="1"/>
    <col min="3333" max="3333" width="28.42578125" style="26" customWidth="1"/>
    <col min="3334" max="3334" width="13.42578125" style="26" customWidth="1"/>
    <col min="3335" max="3336" width="14.42578125" style="26" customWidth="1"/>
    <col min="3337" max="3372" width="2.42578125" style="26" customWidth="1"/>
    <col min="3373" max="3587" width="9.140625" style="26"/>
    <col min="3588" max="3588" width="7.42578125" style="26" customWidth="1"/>
    <col min="3589" max="3589" width="28.42578125" style="26" customWidth="1"/>
    <col min="3590" max="3590" width="13.42578125" style="26" customWidth="1"/>
    <col min="3591" max="3592" width="14.42578125" style="26" customWidth="1"/>
    <col min="3593" max="3628" width="2.42578125" style="26" customWidth="1"/>
    <col min="3629" max="3843" width="9.140625" style="26"/>
    <col min="3844" max="3844" width="7.42578125" style="26" customWidth="1"/>
    <col min="3845" max="3845" width="28.42578125" style="26" customWidth="1"/>
    <col min="3846" max="3846" width="13.42578125" style="26" customWidth="1"/>
    <col min="3847" max="3848" width="14.42578125" style="26" customWidth="1"/>
    <col min="3849" max="3884" width="2.42578125" style="26" customWidth="1"/>
    <col min="3885" max="4099" width="9.140625" style="26"/>
    <col min="4100" max="4100" width="7.42578125" style="26" customWidth="1"/>
    <col min="4101" max="4101" width="28.42578125" style="26" customWidth="1"/>
    <col min="4102" max="4102" width="13.42578125" style="26" customWidth="1"/>
    <col min="4103" max="4104" width="14.42578125" style="26" customWidth="1"/>
    <col min="4105" max="4140" width="2.42578125" style="26" customWidth="1"/>
    <col min="4141" max="4355" width="9.140625" style="26"/>
    <col min="4356" max="4356" width="7.42578125" style="26" customWidth="1"/>
    <col min="4357" max="4357" width="28.42578125" style="26" customWidth="1"/>
    <col min="4358" max="4358" width="13.42578125" style="26" customWidth="1"/>
    <col min="4359" max="4360" width="14.42578125" style="26" customWidth="1"/>
    <col min="4361" max="4396" width="2.42578125" style="26" customWidth="1"/>
    <col min="4397" max="4611" width="9.140625" style="26"/>
    <col min="4612" max="4612" width="7.42578125" style="26" customWidth="1"/>
    <col min="4613" max="4613" width="28.42578125" style="26" customWidth="1"/>
    <col min="4614" max="4614" width="13.42578125" style="26" customWidth="1"/>
    <col min="4615" max="4616" width="14.42578125" style="26" customWidth="1"/>
    <col min="4617" max="4652" width="2.42578125" style="26" customWidth="1"/>
    <col min="4653" max="4867" width="9.140625" style="26"/>
    <col min="4868" max="4868" width="7.42578125" style="26" customWidth="1"/>
    <col min="4869" max="4869" width="28.42578125" style="26" customWidth="1"/>
    <col min="4870" max="4870" width="13.42578125" style="26" customWidth="1"/>
    <col min="4871" max="4872" width="14.42578125" style="26" customWidth="1"/>
    <col min="4873" max="4908" width="2.42578125" style="26" customWidth="1"/>
    <col min="4909" max="5123" width="9.140625" style="26"/>
    <col min="5124" max="5124" width="7.42578125" style="26" customWidth="1"/>
    <col min="5125" max="5125" width="28.42578125" style="26" customWidth="1"/>
    <col min="5126" max="5126" width="13.42578125" style="26" customWidth="1"/>
    <col min="5127" max="5128" width="14.42578125" style="26" customWidth="1"/>
    <col min="5129" max="5164" width="2.42578125" style="26" customWidth="1"/>
    <col min="5165" max="5379" width="9.140625" style="26"/>
    <col min="5380" max="5380" width="7.42578125" style="26" customWidth="1"/>
    <col min="5381" max="5381" width="28.42578125" style="26" customWidth="1"/>
    <col min="5382" max="5382" width="13.42578125" style="26" customWidth="1"/>
    <col min="5383" max="5384" width="14.42578125" style="26" customWidth="1"/>
    <col min="5385" max="5420" width="2.42578125" style="26" customWidth="1"/>
    <col min="5421" max="5635" width="9.140625" style="26"/>
    <col min="5636" max="5636" width="7.42578125" style="26" customWidth="1"/>
    <col min="5637" max="5637" width="28.42578125" style="26" customWidth="1"/>
    <col min="5638" max="5638" width="13.42578125" style="26" customWidth="1"/>
    <col min="5639" max="5640" width="14.42578125" style="26" customWidth="1"/>
    <col min="5641" max="5676" width="2.42578125" style="26" customWidth="1"/>
    <col min="5677" max="5891" width="9.140625" style="26"/>
    <col min="5892" max="5892" width="7.42578125" style="26" customWidth="1"/>
    <col min="5893" max="5893" width="28.42578125" style="26" customWidth="1"/>
    <col min="5894" max="5894" width="13.42578125" style="26" customWidth="1"/>
    <col min="5895" max="5896" width="14.42578125" style="26" customWidth="1"/>
    <col min="5897" max="5932" width="2.42578125" style="26" customWidth="1"/>
    <col min="5933" max="6147" width="9.140625" style="26"/>
    <col min="6148" max="6148" width="7.42578125" style="26" customWidth="1"/>
    <col min="6149" max="6149" width="28.42578125" style="26" customWidth="1"/>
    <col min="6150" max="6150" width="13.42578125" style="26" customWidth="1"/>
    <col min="6151" max="6152" width="14.42578125" style="26" customWidth="1"/>
    <col min="6153" max="6188" width="2.42578125" style="26" customWidth="1"/>
    <col min="6189" max="6403" width="9.140625" style="26"/>
    <col min="6404" max="6404" width="7.42578125" style="26" customWidth="1"/>
    <col min="6405" max="6405" width="28.42578125" style="26" customWidth="1"/>
    <col min="6406" max="6406" width="13.42578125" style="26" customWidth="1"/>
    <col min="6407" max="6408" width="14.42578125" style="26" customWidth="1"/>
    <col min="6409" max="6444" width="2.42578125" style="26" customWidth="1"/>
    <col min="6445" max="6659" width="9.140625" style="26"/>
    <col min="6660" max="6660" width="7.42578125" style="26" customWidth="1"/>
    <col min="6661" max="6661" width="28.42578125" style="26" customWidth="1"/>
    <col min="6662" max="6662" width="13.42578125" style="26" customWidth="1"/>
    <col min="6663" max="6664" width="14.42578125" style="26" customWidth="1"/>
    <col min="6665" max="6700" width="2.42578125" style="26" customWidth="1"/>
    <col min="6701" max="6915" width="9.140625" style="26"/>
    <col min="6916" max="6916" width="7.42578125" style="26" customWidth="1"/>
    <col min="6917" max="6917" width="28.42578125" style="26" customWidth="1"/>
    <col min="6918" max="6918" width="13.42578125" style="26" customWidth="1"/>
    <col min="6919" max="6920" width="14.42578125" style="26" customWidth="1"/>
    <col min="6921" max="6956" width="2.42578125" style="26" customWidth="1"/>
    <col min="6957" max="7171" width="9.140625" style="26"/>
    <col min="7172" max="7172" width="7.42578125" style="26" customWidth="1"/>
    <col min="7173" max="7173" width="28.42578125" style="26" customWidth="1"/>
    <col min="7174" max="7174" width="13.42578125" style="26" customWidth="1"/>
    <col min="7175" max="7176" width="14.42578125" style="26" customWidth="1"/>
    <col min="7177" max="7212" width="2.42578125" style="26" customWidth="1"/>
    <col min="7213" max="7427" width="9.140625" style="26"/>
    <col min="7428" max="7428" width="7.42578125" style="26" customWidth="1"/>
    <col min="7429" max="7429" width="28.42578125" style="26" customWidth="1"/>
    <col min="7430" max="7430" width="13.42578125" style="26" customWidth="1"/>
    <col min="7431" max="7432" width="14.42578125" style="26" customWidth="1"/>
    <col min="7433" max="7468" width="2.42578125" style="26" customWidth="1"/>
    <col min="7469" max="7683" width="9.140625" style="26"/>
    <col min="7684" max="7684" width="7.42578125" style="26" customWidth="1"/>
    <col min="7685" max="7685" width="28.42578125" style="26" customWidth="1"/>
    <col min="7686" max="7686" width="13.42578125" style="26" customWidth="1"/>
    <col min="7687" max="7688" width="14.42578125" style="26" customWidth="1"/>
    <col min="7689" max="7724" width="2.42578125" style="26" customWidth="1"/>
    <col min="7725" max="7939" width="9.140625" style="26"/>
    <col min="7940" max="7940" width="7.42578125" style="26" customWidth="1"/>
    <col min="7941" max="7941" width="28.42578125" style="26" customWidth="1"/>
    <col min="7942" max="7942" width="13.42578125" style="26" customWidth="1"/>
    <col min="7943" max="7944" width="14.42578125" style="26" customWidth="1"/>
    <col min="7945" max="7980" width="2.42578125" style="26" customWidth="1"/>
    <col min="7981" max="8195" width="9.140625" style="26"/>
    <col min="8196" max="8196" width="7.42578125" style="26" customWidth="1"/>
    <col min="8197" max="8197" width="28.42578125" style="26" customWidth="1"/>
    <col min="8198" max="8198" width="13.42578125" style="26" customWidth="1"/>
    <col min="8199" max="8200" width="14.42578125" style="26" customWidth="1"/>
    <col min="8201" max="8236" width="2.42578125" style="26" customWidth="1"/>
    <col min="8237" max="8451" width="9.140625" style="26"/>
    <col min="8452" max="8452" width="7.42578125" style="26" customWidth="1"/>
    <col min="8453" max="8453" width="28.42578125" style="26" customWidth="1"/>
    <col min="8454" max="8454" width="13.42578125" style="26" customWidth="1"/>
    <col min="8455" max="8456" width="14.42578125" style="26" customWidth="1"/>
    <col min="8457" max="8492" width="2.42578125" style="26" customWidth="1"/>
    <col min="8493" max="8707" width="9.140625" style="26"/>
    <col min="8708" max="8708" width="7.42578125" style="26" customWidth="1"/>
    <col min="8709" max="8709" width="28.42578125" style="26" customWidth="1"/>
    <col min="8710" max="8710" width="13.42578125" style="26" customWidth="1"/>
    <col min="8711" max="8712" width="14.42578125" style="26" customWidth="1"/>
    <col min="8713" max="8748" width="2.42578125" style="26" customWidth="1"/>
    <col min="8749" max="8963" width="9.140625" style="26"/>
    <col min="8964" max="8964" width="7.42578125" style="26" customWidth="1"/>
    <col min="8965" max="8965" width="28.42578125" style="26" customWidth="1"/>
    <col min="8966" max="8966" width="13.42578125" style="26" customWidth="1"/>
    <col min="8967" max="8968" width="14.42578125" style="26" customWidth="1"/>
    <col min="8969" max="9004" width="2.42578125" style="26" customWidth="1"/>
    <col min="9005" max="9219" width="9.140625" style="26"/>
    <col min="9220" max="9220" width="7.42578125" style="26" customWidth="1"/>
    <col min="9221" max="9221" width="28.42578125" style="26" customWidth="1"/>
    <col min="9222" max="9222" width="13.42578125" style="26" customWidth="1"/>
    <col min="9223" max="9224" width="14.42578125" style="26" customWidth="1"/>
    <col min="9225" max="9260" width="2.42578125" style="26" customWidth="1"/>
    <col min="9261" max="9475" width="9.140625" style="26"/>
    <col min="9476" max="9476" width="7.42578125" style="26" customWidth="1"/>
    <col min="9477" max="9477" width="28.42578125" style="26" customWidth="1"/>
    <col min="9478" max="9478" width="13.42578125" style="26" customWidth="1"/>
    <col min="9479" max="9480" width="14.42578125" style="26" customWidth="1"/>
    <col min="9481" max="9516" width="2.42578125" style="26" customWidth="1"/>
    <col min="9517" max="9731" width="9.140625" style="26"/>
    <col min="9732" max="9732" width="7.42578125" style="26" customWidth="1"/>
    <col min="9733" max="9733" width="28.42578125" style="26" customWidth="1"/>
    <col min="9734" max="9734" width="13.42578125" style="26" customWidth="1"/>
    <col min="9735" max="9736" width="14.42578125" style="26" customWidth="1"/>
    <col min="9737" max="9772" width="2.42578125" style="26" customWidth="1"/>
    <col min="9773" max="9987" width="9.140625" style="26"/>
    <col min="9988" max="9988" width="7.42578125" style="26" customWidth="1"/>
    <col min="9989" max="9989" width="28.42578125" style="26" customWidth="1"/>
    <col min="9990" max="9990" width="13.42578125" style="26" customWidth="1"/>
    <col min="9991" max="9992" width="14.42578125" style="26" customWidth="1"/>
    <col min="9993" max="10028" width="2.42578125" style="26" customWidth="1"/>
    <col min="10029" max="10243" width="9.140625" style="26"/>
    <col min="10244" max="10244" width="7.42578125" style="26" customWidth="1"/>
    <col min="10245" max="10245" width="28.42578125" style="26" customWidth="1"/>
    <col min="10246" max="10246" width="13.42578125" style="26" customWidth="1"/>
    <col min="10247" max="10248" width="14.42578125" style="26" customWidth="1"/>
    <col min="10249" max="10284" width="2.42578125" style="26" customWidth="1"/>
    <col min="10285" max="10499" width="9.140625" style="26"/>
    <col min="10500" max="10500" width="7.42578125" style="26" customWidth="1"/>
    <col min="10501" max="10501" width="28.42578125" style="26" customWidth="1"/>
    <col min="10502" max="10502" width="13.42578125" style="26" customWidth="1"/>
    <col min="10503" max="10504" width="14.42578125" style="26" customWidth="1"/>
    <col min="10505" max="10540" width="2.42578125" style="26" customWidth="1"/>
    <col min="10541" max="10755" width="9.140625" style="26"/>
    <col min="10756" max="10756" width="7.42578125" style="26" customWidth="1"/>
    <col min="10757" max="10757" width="28.42578125" style="26" customWidth="1"/>
    <col min="10758" max="10758" width="13.42578125" style="26" customWidth="1"/>
    <col min="10759" max="10760" width="14.42578125" style="26" customWidth="1"/>
    <col min="10761" max="10796" width="2.42578125" style="26" customWidth="1"/>
    <col min="10797" max="11011" width="9.140625" style="26"/>
    <col min="11012" max="11012" width="7.42578125" style="26" customWidth="1"/>
    <col min="11013" max="11013" width="28.42578125" style="26" customWidth="1"/>
    <col min="11014" max="11014" width="13.42578125" style="26" customWidth="1"/>
    <col min="11015" max="11016" width="14.42578125" style="26" customWidth="1"/>
    <col min="11017" max="11052" width="2.42578125" style="26" customWidth="1"/>
    <col min="11053" max="11267" width="9.140625" style="26"/>
    <col min="11268" max="11268" width="7.42578125" style="26" customWidth="1"/>
    <col min="11269" max="11269" width="28.42578125" style="26" customWidth="1"/>
    <col min="11270" max="11270" width="13.42578125" style="26" customWidth="1"/>
    <col min="11271" max="11272" width="14.42578125" style="26" customWidth="1"/>
    <col min="11273" max="11308" width="2.42578125" style="26" customWidth="1"/>
    <col min="11309" max="11523" width="9.140625" style="26"/>
    <col min="11524" max="11524" width="7.42578125" style="26" customWidth="1"/>
    <col min="11525" max="11525" width="28.42578125" style="26" customWidth="1"/>
    <col min="11526" max="11526" width="13.42578125" style="26" customWidth="1"/>
    <col min="11527" max="11528" width="14.42578125" style="26" customWidth="1"/>
    <col min="11529" max="11564" width="2.42578125" style="26" customWidth="1"/>
    <col min="11565" max="11779" width="9.140625" style="26"/>
    <col min="11780" max="11780" width="7.42578125" style="26" customWidth="1"/>
    <col min="11781" max="11781" width="28.42578125" style="26" customWidth="1"/>
    <col min="11782" max="11782" width="13.42578125" style="26" customWidth="1"/>
    <col min="11783" max="11784" width="14.42578125" style="26" customWidth="1"/>
    <col min="11785" max="11820" width="2.42578125" style="26" customWidth="1"/>
    <col min="11821" max="12035" width="9.140625" style="26"/>
    <col min="12036" max="12036" width="7.42578125" style="26" customWidth="1"/>
    <col min="12037" max="12037" width="28.42578125" style="26" customWidth="1"/>
    <col min="12038" max="12038" width="13.42578125" style="26" customWidth="1"/>
    <col min="12039" max="12040" width="14.42578125" style="26" customWidth="1"/>
    <col min="12041" max="12076" width="2.42578125" style="26" customWidth="1"/>
    <col min="12077" max="12291" width="9.140625" style="26"/>
    <col min="12292" max="12292" width="7.42578125" style="26" customWidth="1"/>
    <col min="12293" max="12293" width="28.42578125" style="26" customWidth="1"/>
    <col min="12294" max="12294" width="13.42578125" style="26" customWidth="1"/>
    <col min="12295" max="12296" width="14.42578125" style="26" customWidth="1"/>
    <col min="12297" max="12332" width="2.42578125" style="26" customWidth="1"/>
    <col min="12333" max="12547" width="9.140625" style="26"/>
    <col min="12548" max="12548" width="7.42578125" style="26" customWidth="1"/>
    <col min="12549" max="12549" width="28.42578125" style="26" customWidth="1"/>
    <col min="12550" max="12550" width="13.42578125" style="26" customWidth="1"/>
    <col min="12551" max="12552" width="14.42578125" style="26" customWidth="1"/>
    <col min="12553" max="12588" width="2.42578125" style="26" customWidth="1"/>
    <col min="12589" max="12803" width="9.140625" style="26"/>
    <col min="12804" max="12804" width="7.42578125" style="26" customWidth="1"/>
    <col min="12805" max="12805" width="28.42578125" style="26" customWidth="1"/>
    <col min="12806" max="12806" width="13.42578125" style="26" customWidth="1"/>
    <col min="12807" max="12808" width="14.42578125" style="26" customWidth="1"/>
    <col min="12809" max="12844" width="2.42578125" style="26" customWidth="1"/>
    <col min="12845" max="13059" width="9.140625" style="26"/>
    <col min="13060" max="13060" width="7.42578125" style="26" customWidth="1"/>
    <col min="13061" max="13061" width="28.42578125" style="26" customWidth="1"/>
    <col min="13062" max="13062" width="13.42578125" style="26" customWidth="1"/>
    <col min="13063" max="13064" width="14.42578125" style="26" customWidth="1"/>
    <col min="13065" max="13100" width="2.42578125" style="26" customWidth="1"/>
    <col min="13101" max="13315" width="9.140625" style="26"/>
    <col min="13316" max="13316" width="7.42578125" style="26" customWidth="1"/>
    <col min="13317" max="13317" width="28.42578125" style="26" customWidth="1"/>
    <col min="13318" max="13318" width="13.42578125" style="26" customWidth="1"/>
    <col min="13319" max="13320" width="14.42578125" style="26" customWidth="1"/>
    <col min="13321" max="13356" width="2.42578125" style="26" customWidth="1"/>
    <col min="13357" max="13571" width="9.140625" style="26"/>
    <col min="13572" max="13572" width="7.42578125" style="26" customWidth="1"/>
    <col min="13573" max="13573" width="28.42578125" style="26" customWidth="1"/>
    <col min="13574" max="13574" width="13.42578125" style="26" customWidth="1"/>
    <col min="13575" max="13576" width="14.42578125" style="26" customWidth="1"/>
    <col min="13577" max="13612" width="2.42578125" style="26" customWidth="1"/>
    <col min="13613" max="13827" width="9.140625" style="26"/>
    <col min="13828" max="13828" width="7.42578125" style="26" customWidth="1"/>
    <col min="13829" max="13829" width="28.42578125" style="26" customWidth="1"/>
    <col min="13830" max="13830" width="13.42578125" style="26" customWidth="1"/>
    <col min="13831" max="13832" width="14.42578125" style="26" customWidth="1"/>
    <col min="13833" max="13868" width="2.42578125" style="26" customWidth="1"/>
    <col min="13869" max="14083" width="9.140625" style="26"/>
    <col min="14084" max="14084" width="7.42578125" style="26" customWidth="1"/>
    <col min="14085" max="14085" width="28.42578125" style="26" customWidth="1"/>
    <col min="14086" max="14086" width="13.42578125" style="26" customWidth="1"/>
    <col min="14087" max="14088" width="14.42578125" style="26" customWidth="1"/>
    <col min="14089" max="14124" width="2.42578125" style="26" customWidth="1"/>
    <col min="14125" max="14339" width="9.140625" style="26"/>
    <col min="14340" max="14340" width="7.42578125" style="26" customWidth="1"/>
    <col min="14341" max="14341" width="28.42578125" style="26" customWidth="1"/>
    <col min="14342" max="14342" width="13.42578125" style="26" customWidth="1"/>
    <col min="14343" max="14344" width="14.42578125" style="26" customWidth="1"/>
    <col min="14345" max="14380" width="2.42578125" style="26" customWidth="1"/>
    <col min="14381" max="14595" width="9.140625" style="26"/>
    <col min="14596" max="14596" width="7.42578125" style="26" customWidth="1"/>
    <col min="14597" max="14597" width="28.42578125" style="26" customWidth="1"/>
    <col min="14598" max="14598" width="13.42578125" style="26" customWidth="1"/>
    <col min="14599" max="14600" width="14.42578125" style="26" customWidth="1"/>
    <col min="14601" max="14636" width="2.42578125" style="26" customWidth="1"/>
    <col min="14637" max="14851" width="9.140625" style="26"/>
    <col min="14852" max="14852" width="7.42578125" style="26" customWidth="1"/>
    <col min="14853" max="14853" width="28.42578125" style="26" customWidth="1"/>
    <col min="14854" max="14854" width="13.42578125" style="26" customWidth="1"/>
    <col min="14855" max="14856" width="14.42578125" style="26" customWidth="1"/>
    <col min="14857" max="14892" width="2.42578125" style="26" customWidth="1"/>
    <col min="14893" max="15107" width="9.140625" style="26"/>
    <col min="15108" max="15108" width="7.42578125" style="26" customWidth="1"/>
    <col min="15109" max="15109" width="28.42578125" style="26" customWidth="1"/>
    <col min="15110" max="15110" width="13.42578125" style="26" customWidth="1"/>
    <col min="15111" max="15112" width="14.42578125" style="26" customWidth="1"/>
    <col min="15113" max="15148" width="2.42578125" style="26" customWidth="1"/>
    <col min="15149" max="15363" width="9.140625" style="26"/>
    <col min="15364" max="15364" width="7.42578125" style="26" customWidth="1"/>
    <col min="15365" max="15365" width="28.42578125" style="26" customWidth="1"/>
    <col min="15366" max="15366" width="13.42578125" style="26" customWidth="1"/>
    <col min="15367" max="15368" width="14.42578125" style="26" customWidth="1"/>
    <col min="15369" max="15404" width="2.42578125" style="26" customWidth="1"/>
    <col min="15405" max="15619" width="9.140625" style="26"/>
    <col min="15620" max="15620" width="7.42578125" style="26" customWidth="1"/>
    <col min="15621" max="15621" width="28.42578125" style="26" customWidth="1"/>
    <col min="15622" max="15622" width="13.42578125" style="26" customWidth="1"/>
    <col min="15623" max="15624" width="14.42578125" style="26" customWidth="1"/>
    <col min="15625" max="15660" width="2.42578125" style="26" customWidth="1"/>
    <col min="15661" max="15875" width="9.140625" style="26"/>
    <col min="15876" max="15876" width="7.42578125" style="26" customWidth="1"/>
    <col min="15877" max="15877" width="28.42578125" style="26" customWidth="1"/>
    <col min="15878" max="15878" width="13.42578125" style="26" customWidth="1"/>
    <col min="15879" max="15880" width="14.42578125" style="26" customWidth="1"/>
    <col min="15881" max="15916" width="2.42578125" style="26" customWidth="1"/>
    <col min="15917" max="16131" width="9.140625" style="26"/>
    <col min="16132" max="16132" width="7.42578125" style="26" customWidth="1"/>
    <col min="16133" max="16133" width="28.42578125" style="26" customWidth="1"/>
    <col min="16134" max="16134" width="13.42578125" style="26" customWidth="1"/>
    <col min="16135" max="16136" width="14.42578125" style="26" customWidth="1"/>
    <col min="16137" max="16172" width="2.42578125" style="26" customWidth="1"/>
    <col min="16173" max="16384" width="9.140625" style="26"/>
  </cols>
  <sheetData>
    <row r="1" spans="1:56" s="535" customFormat="1" ht="27" customHeight="1" x14ac:dyDescent="0.25">
      <c r="C1" s="536" t="s">
        <v>88</v>
      </c>
      <c r="D1" s="759" t="str">
        <f>IF('1.G.Data'!C6="","",'1.G.Data'!C6)</f>
        <v/>
      </c>
      <c r="E1" s="759"/>
      <c r="F1" s="759"/>
      <c r="G1" s="759"/>
      <c r="H1" s="759"/>
      <c r="I1" s="759"/>
      <c r="J1" s="759"/>
      <c r="K1" s="759"/>
      <c r="L1" s="759"/>
      <c r="M1" s="759"/>
      <c r="N1" s="759"/>
      <c r="O1" s="759"/>
      <c r="P1" s="759"/>
      <c r="Q1" s="759"/>
      <c r="R1" s="759"/>
      <c r="S1" s="759"/>
      <c r="T1" s="759"/>
      <c r="U1" s="759"/>
      <c r="V1" s="759"/>
      <c r="W1" s="759"/>
      <c r="X1" s="759"/>
      <c r="Y1" s="759"/>
      <c r="Z1" s="759"/>
      <c r="AA1" s="759"/>
      <c r="AB1" s="759"/>
      <c r="AC1" s="759"/>
      <c r="AD1" s="759"/>
      <c r="AE1" s="759"/>
      <c r="AF1" s="759"/>
      <c r="AG1" s="759"/>
      <c r="AH1" s="759"/>
      <c r="AI1" s="759"/>
      <c r="AJ1" s="759"/>
      <c r="AK1" s="759"/>
      <c r="AL1" s="759"/>
      <c r="AM1" s="759"/>
      <c r="AN1" s="759"/>
      <c r="AO1" s="759"/>
      <c r="AP1" s="759"/>
    </row>
    <row r="2" spans="1:56" s="535" customFormat="1" ht="22.7" customHeight="1" x14ac:dyDescent="0.25">
      <c r="C2" s="536" t="s">
        <v>89</v>
      </c>
      <c r="D2" s="759">
        <f>IF('1.G.Data'!C4="",'1.G.Data'!C3,'1.G.Data'!C4)</f>
        <v>0</v>
      </c>
      <c r="E2" s="759"/>
      <c r="F2" s="759"/>
      <c r="G2" s="759"/>
      <c r="H2" s="759"/>
      <c r="I2" s="759"/>
      <c r="J2" s="759"/>
      <c r="K2" s="759"/>
      <c r="L2" s="759"/>
      <c r="M2" s="759"/>
      <c r="N2" s="759"/>
      <c r="O2" s="759"/>
      <c r="P2" s="759"/>
      <c r="Q2" s="759"/>
      <c r="R2" s="759"/>
      <c r="S2" s="759"/>
      <c r="T2" s="759"/>
      <c r="U2" s="759"/>
      <c r="V2" s="759"/>
      <c r="W2" s="759"/>
      <c r="X2" s="759"/>
      <c r="Y2" s="759"/>
      <c r="Z2" s="759"/>
      <c r="AA2" s="759"/>
      <c r="AB2" s="759"/>
      <c r="AC2" s="759"/>
      <c r="AD2" s="759"/>
      <c r="AE2" s="759"/>
      <c r="AF2" s="759"/>
      <c r="AG2" s="759"/>
      <c r="AH2" s="759"/>
      <c r="AI2" s="759"/>
      <c r="AJ2" s="759"/>
      <c r="AK2" s="759"/>
      <c r="AL2" s="759"/>
      <c r="AM2" s="759"/>
      <c r="AN2" s="759"/>
      <c r="AO2" s="759"/>
      <c r="AP2" s="759"/>
    </row>
    <row r="3" spans="1:56" s="535" customFormat="1" ht="6.75" customHeight="1" x14ac:dyDescent="0.25"/>
    <row r="4" spans="1:56" s="535" customFormat="1" ht="15.75" thickBot="1" x14ac:dyDescent="0.3">
      <c r="G4" s="760">
        <f ca="1">+'3.Tasks'!J1</f>
        <v>2025</v>
      </c>
      <c r="H4" s="761"/>
      <c r="I4" s="761"/>
      <c r="J4" s="761"/>
      <c r="K4" s="761"/>
      <c r="L4" s="761"/>
      <c r="M4" s="761"/>
      <c r="N4" s="761"/>
      <c r="O4" s="761"/>
      <c r="P4" s="761"/>
      <c r="Q4" s="761"/>
      <c r="R4" s="762"/>
      <c r="S4" s="763">
        <f ca="1">+G4+1</f>
        <v>2026</v>
      </c>
      <c r="T4" s="761"/>
      <c r="U4" s="761"/>
      <c r="V4" s="761"/>
      <c r="W4" s="761"/>
      <c r="X4" s="761"/>
      <c r="Y4" s="761"/>
      <c r="Z4" s="761"/>
      <c r="AA4" s="761"/>
      <c r="AB4" s="761"/>
      <c r="AC4" s="761"/>
      <c r="AD4" s="762"/>
      <c r="AE4" s="763">
        <f ca="1">+S4+1</f>
        <v>2027</v>
      </c>
      <c r="AF4" s="761"/>
      <c r="AG4" s="761"/>
      <c r="AH4" s="761"/>
      <c r="AI4" s="761"/>
      <c r="AJ4" s="761"/>
      <c r="AK4" s="761"/>
      <c r="AL4" s="761"/>
      <c r="AM4" s="761"/>
      <c r="AN4" s="761"/>
      <c r="AO4" s="761"/>
      <c r="AP4" s="762"/>
      <c r="AR4" s="535" t="str">
        <f>AR5&amp;";"</f>
        <v>FCiências.ID;</v>
      </c>
      <c r="AS4" s="535" t="str">
        <f>IF(AS5=0,"",CONCATENATE(AS5&amp;";"))</f>
        <v/>
      </c>
      <c r="AT4" s="535" t="str">
        <f t="shared" ref="AT4:BA4" si="0">IF(AT5=0,"",CONCATENATE(AT5&amp;";"))</f>
        <v/>
      </c>
      <c r="AU4" s="535" t="str">
        <f t="shared" si="0"/>
        <v/>
      </c>
      <c r="AV4" s="535" t="str">
        <f t="shared" si="0"/>
        <v/>
      </c>
      <c r="AW4" s="535" t="str">
        <f t="shared" si="0"/>
        <v/>
      </c>
      <c r="AX4" s="535" t="str">
        <f t="shared" si="0"/>
        <v/>
      </c>
      <c r="AY4" s="535" t="str">
        <f t="shared" si="0"/>
        <v/>
      </c>
      <c r="AZ4" s="535" t="str">
        <f t="shared" si="0"/>
        <v/>
      </c>
      <c r="BA4" s="535" t="str">
        <f t="shared" si="0"/>
        <v/>
      </c>
      <c r="BB4" s="535" t="str">
        <f>IF(BB5=0,"",CONCATENATE(BB5&amp;";"))</f>
        <v/>
      </c>
      <c r="BD4" s="535" t="s">
        <v>90</v>
      </c>
    </row>
    <row r="5" spans="1:56" s="535" customFormat="1" ht="36.75" thickBot="1" x14ac:dyDescent="0.3">
      <c r="B5" s="537" t="s">
        <v>91</v>
      </c>
      <c r="C5" s="537" t="s">
        <v>92</v>
      </c>
      <c r="D5" s="537" t="s">
        <v>881</v>
      </c>
      <c r="E5" s="538" t="s">
        <v>93</v>
      </c>
      <c r="F5" s="539" t="s">
        <v>94</v>
      </c>
      <c r="G5" s="540">
        <v>1</v>
      </c>
      <c r="H5" s="541">
        <f>G5+1</f>
        <v>2</v>
      </c>
      <c r="I5" s="541">
        <f t="shared" ref="I5:AP5" si="1">H5+1</f>
        <v>3</v>
      </c>
      <c r="J5" s="541">
        <f t="shared" si="1"/>
        <v>4</v>
      </c>
      <c r="K5" s="541">
        <f t="shared" si="1"/>
        <v>5</v>
      </c>
      <c r="L5" s="541">
        <f t="shared" si="1"/>
        <v>6</v>
      </c>
      <c r="M5" s="541">
        <f t="shared" si="1"/>
        <v>7</v>
      </c>
      <c r="N5" s="541">
        <f t="shared" si="1"/>
        <v>8</v>
      </c>
      <c r="O5" s="541">
        <f t="shared" si="1"/>
        <v>9</v>
      </c>
      <c r="P5" s="541">
        <f t="shared" si="1"/>
        <v>10</v>
      </c>
      <c r="Q5" s="541">
        <f t="shared" si="1"/>
        <v>11</v>
      </c>
      <c r="R5" s="542">
        <f t="shared" si="1"/>
        <v>12</v>
      </c>
      <c r="S5" s="543">
        <f t="shared" si="1"/>
        <v>13</v>
      </c>
      <c r="T5" s="541">
        <f t="shared" si="1"/>
        <v>14</v>
      </c>
      <c r="U5" s="541">
        <f t="shared" si="1"/>
        <v>15</v>
      </c>
      <c r="V5" s="541">
        <f t="shared" si="1"/>
        <v>16</v>
      </c>
      <c r="W5" s="541">
        <f t="shared" si="1"/>
        <v>17</v>
      </c>
      <c r="X5" s="541">
        <f t="shared" si="1"/>
        <v>18</v>
      </c>
      <c r="Y5" s="541">
        <f t="shared" si="1"/>
        <v>19</v>
      </c>
      <c r="Z5" s="541">
        <f t="shared" si="1"/>
        <v>20</v>
      </c>
      <c r="AA5" s="541">
        <f t="shared" si="1"/>
        <v>21</v>
      </c>
      <c r="AB5" s="541">
        <f t="shared" si="1"/>
        <v>22</v>
      </c>
      <c r="AC5" s="541">
        <f t="shared" si="1"/>
        <v>23</v>
      </c>
      <c r="AD5" s="542">
        <f t="shared" si="1"/>
        <v>24</v>
      </c>
      <c r="AE5" s="543">
        <f t="shared" si="1"/>
        <v>25</v>
      </c>
      <c r="AF5" s="541">
        <f t="shared" si="1"/>
        <v>26</v>
      </c>
      <c r="AG5" s="541">
        <f t="shared" si="1"/>
        <v>27</v>
      </c>
      <c r="AH5" s="541">
        <f t="shared" si="1"/>
        <v>28</v>
      </c>
      <c r="AI5" s="541">
        <f t="shared" si="1"/>
        <v>29</v>
      </c>
      <c r="AJ5" s="541">
        <f t="shared" si="1"/>
        <v>30</v>
      </c>
      <c r="AK5" s="541">
        <f t="shared" si="1"/>
        <v>31</v>
      </c>
      <c r="AL5" s="541">
        <f t="shared" si="1"/>
        <v>32</v>
      </c>
      <c r="AM5" s="541">
        <f t="shared" si="1"/>
        <v>33</v>
      </c>
      <c r="AN5" s="541">
        <f t="shared" si="1"/>
        <v>34</v>
      </c>
      <c r="AO5" s="541">
        <f t="shared" si="1"/>
        <v>35</v>
      </c>
      <c r="AP5" s="542">
        <f t="shared" si="1"/>
        <v>36</v>
      </c>
      <c r="AR5" s="544" t="str">
        <f>+'2.Inst.'!A32</f>
        <v>FCiências.ID</v>
      </c>
      <c r="AS5" s="545">
        <f>+'2.Inst.'!A33</f>
        <v>0</v>
      </c>
      <c r="AT5" s="545">
        <f>+'2.Inst.'!A34</f>
        <v>0</v>
      </c>
      <c r="AU5" s="545">
        <f>+'2.Inst.'!A35</f>
        <v>0</v>
      </c>
      <c r="AV5" s="545">
        <f>+'2.Inst.'!A36</f>
        <v>0</v>
      </c>
      <c r="AW5" s="545">
        <f>+'2.Inst.'!A37</f>
        <v>0</v>
      </c>
      <c r="AX5" s="545">
        <f>+'2.Inst.'!A38</f>
        <v>0</v>
      </c>
      <c r="AY5" s="545">
        <f>+'2.Inst.'!A39</f>
        <v>0</v>
      </c>
      <c r="AZ5" s="545">
        <f>+'2.Inst.'!A40</f>
        <v>0</v>
      </c>
      <c r="BA5" s="545">
        <f>+'2.Inst.'!A41</f>
        <v>0</v>
      </c>
      <c r="BB5" s="546">
        <f>+'2.Inst.'!A42</f>
        <v>0</v>
      </c>
    </row>
    <row r="6" spans="1:56" s="36" customFormat="1" ht="23.45" customHeight="1" x14ac:dyDescent="0.25">
      <c r="A6" s="36" t="s">
        <v>18</v>
      </c>
      <c r="B6" s="27">
        <v>1</v>
      </c>
      <c r="C6" s="28">
        <f>+'3.Tasks'!C4</f>
        <v>0</v>
      </c>
      <c r="D6" s="29">
        <f>+'4.Team'!BF31+'4.Team'!BF40+'4.Team'!BF49</f>
        <v>0</v>
      </c>
      <c r="E6" s="30" t="s">
        <v>0</v>
      </c>
      <c r="F6" s="31" t="str">
        <f>IF(C6=0,"NA",AR6&amp;AS6&amp;AT6&amp;AU6&amp;AV6&amp;AW6&amp;AX6&amp;AY6&amp;AZ6&amp;BA6&amp;BB6)</f>
        <v>NA</v>
      </c>
      <c r="G6" s="32">
        <f ca="1">+'3.Tasks'!J4</f>
        <v>0</v>
      </c>
      <c r="H6" s="33">
        <f ca="1">+'3.Tasks'!K4</f>
        <v>0</v>
      </c>
      <c r="I6" s="33" t="e">
        <f ca="1">+'3.Tasks'!L4</f>
        <v>#N/A</v>
      </c>
      <c r="J6" s="33" t="e">
        <f ca="1">+'3.Tasks'!M4</f>
        <v>#N/A</v>
      </c>
      <c r="K6" s="33" t="e">
        <f ca="1">+'3.Tasks'!N4</f>
        <v>#N/A</v>
      </c>
      <c r="L6" s="33" t="e">
        <f ca="1">+'3.Tasks'!O4</f>
        <v>#N/A</v>
      </c>
      <c r="M6" s="33" t="e">
        <f ca="1">+'3.Tasks'!P4</f>
        <v>#N/A</v>
      </c>
      <c r="N6" s="33" t="e">
        <f ca="1">+'3.Tasks'!Q4</f>
        <v>#N/A</v>
      </c>
      <c r="O6" s="33" t="e">
        <f ca="1">+'3.Tasks'!R4</f>
        <v>#N/A</v>
      </c>
      <c r="P6" s="33" t="e">
        <f ca="1">+'3.Tasks'!S4</f>
        <v>#N/A</v>
      </c>
      <c r="Q6" s="33" t="e">
        <f ca="1">+'3.Tasks'!T4</f>
        <v>#N/A</v>
      </c>
      <c r="R6" s="34" t="e">
        <f ca="1">+'3.Tasks'!U4</f>
        <v>#N/A</v>
      </c>
      <c r="S6" s="35" t="e">
        <f ca="1">+'3.Tasks'!V4</f>
        <v>#N/A</v>
      </c>
      <c r="T6" s="33" t="e">
        <f ca="1">+'3.Tasks'!W4</f>
        <v>#N/A</v>
      </c>
      <c r="U6" s="33" t="e">
        <f ca="1">+'3.Tasks'!X4</f>
        <v>#N/A</v>
      </c>
      <c r="V6" s="33" t="e">
        <f ca="1">+'3.Tasks'!Y4</f>
        <v>#N/A</v>
      </c>
      <c r="W6" s="33" t="e">
        <f ca="1">+'3.Tasks'!Z4</f>
        <v>#N/A</v>
      </c>
      <c r="X6" s="33" t="e">
        <f ca="1">+'3.Tasks'!AA4</f>
        <v>#N/A</v>
      </c>
      <c r="Y6" s="33" t="e">
        <f ca="1">+'3.Tasks'!AB4</f>
        <v>#N/A</v>
      </c>
      <c r="Z6" s="33" t="e">
        <f ca="1">+'3.Tasks'!AC4</f>
        <v>#N/A</v>
      </c>
      <c r="AA6" s="33" t="e">
        <f ca="1">+'3.Tasks'!AD4</f>
        <v>#N/A</v>
      </c>
      <c r="AB6" s="33" t="e">
        <f ca="1">+'3.Tasks'!AE4</f>
        <v>#N/A</v>
      </c>
      <c r="AC6" s="33" t="e">
        <f ca="1">+'3.Tasks'!AF4</f>
        <v>#N/A</v>
      </c>
      <c r="AD6" s="34" t="e">
        <f ca="1">+'3.Tasks'!AG4</f>
        <v>#N/A</v>
      </c>
      <c r="AE6" s="35" t="e">
        <f ca="1">+'3.Tasks'!AH4</f>
        <v>#N/A</v>
      </c>
      <c r="AF6" s="33" t="e">
        <f ca="1">+'3.Tasks'!AI4</f>
        <v>#N/A</v>
      </c>
      <c r="AG6" s="33" t="e">
        <f ca="1">+'3.Tasks'!AJ4</f>
        <v>#N/A</v>
      </c>
      <c r="AH6" s="33" t="e">
        <f ca="1">+'3.Tasks'!AK4</f>
        <v>#N/A</v>
      </c>
      <c r="AI6" s="33" t="e">
        <f ca="1">+'3.Tasks'!AL4</f>
        <v>#N/A</v>
      </c>
      <c r="AJ6" s="33" t="e">
        <f ca="1">+'3.Tasks'!AM4</f>
        <v>#N/A</v>
      </c>
      <c r="AK6" s="33" t="e">
        <f ca="1">+'3.Tasks'!AN4</f>
        <v>#N/A</v>
      </c>
      <c r="AL6" s="33" t="e">
        <f ca="1">+'3.Tasks'!AO4</f>
        <v>#N/A</v>
      </c>
      <c r="AM6" s="33" t="e">
        <f ca="1">+'3.Tasks'!AP4</f>
        <v>#N/A</v>
      </c>
      <c r="AN6" s="33" t="e">
        <f ca="1">+'3.Tasks'!AQ4</f>
        <v>#N/A</v>
      </c>
      <c r="AO6" s="33" t="e">
        <f ca="1">+'3.Tasks'!AR4</f>
        <v>#N/A</v>
      </c>
      <c r="AP6" s="34" t="e">
        <f ca="1">+'3.Tasks'!AS4</f>
        <v>#N/A</v>
      </c>
      <c r="AR6" s="265" t="str">
        <f>IF(SUMIF('4.Team'!$CG:$CG,'8.Timeline'!AR$5,'4.Team'!$BF:$BF)&gt;0,'8.Timeline'!AR$4,"")</f>
        <v/>
      </c>
      <c r="AS6" s="265" t="str">
        <f>IF(SUMIF('4.Team'!$CG:$CG,'8.Timeline'!AS$5,'4.Team'!$BF:$BF)&gt;0,'8.Timeline'!AS$4,"")</f>
        <v/>
      </c>
      <c r="AT6" s="265" t="str">
        <f>IF(SUMIF('4.Team'!$CG:$CG,'8.Timeline'!AT$5,'4.Team'!$BF:$BF)&gt;0,'8.Timeline'!AT$4,"")</f>
        <v/>
      </c>
      <c r="AU6" s="265" t="str">
        <f>IF(SUMIF('4.Team'!$CG:$CG,'8.Timeline'!AU$5,'4.Team'!$BF:$BF)&gt;0,'8.Timeline'!AU$4,"")</f>
        <v/>
      </c>
      <c r="AV6" s="265" t="str">
        <f>IF(SUMIF('4.Team'!$CG:$CG,'8.Timeline'!AV$5,'4.Team'!$BF:$BF)&gt;0,'8.Timeline'!AV$4,"")</f>
        <v/>
      </c>
      <c r="AW6" s="265" t="str">
        <f>IF(SUMIF('4.Team'!$CG:$CG,'8.Timeline'!AW$5,'4.Team'!$BF:$BF)&gt;0,'8.Timeline'!AW$4,"")</f>
        <v/>
      </c>
      <c r="AX6" s="265" t="str">
        <f>IF(SUMIF('4.Team'!$CG:$CG,'8.Timeline'!AX$5,'4.Team'!$BF:$BF)&gt;0,'8.Timeline'!AX$4,"")</f>
        <v/>
      </c>
      <c r="AY6" s="265" t="str">
        <f>IF(SUMIF('4.Team'!$CG:$CG,'8.Timeline'!AY$5,'4.Team'!$BF:$BF)&gt;0,'8.Timeline'!AY$4,"")</f>
        <v/>
      </c>
      <c r="AZ6" s="265" t="str">
        <f>IF(SUMIF('4.Team'!$CG:$CG,'8.Timeline'!AZ$5,'4.Team'!$BF:$BF)&gt;0,'8.Timeline'!AZ$4,"")</f>
        <v/>
      </c>
      <c r="BA6" s="265" t="str">
        <f>IF(SUMIF('4.Team'!$CG:$CG,'8.Timeline'!BA$5,'4.Team'!$BF:$BF)&gt;0,'8.Timeline'!BA$4,"")</f>
        <v/>
      </c>
      <c r="BB6" s="265" t="str">
        <f>IF(SUMIF('4.Team'!$CG:$CG,'8.Timeline'!BB$5,'4.Team'!$BF:$BF)&gt;0,'8.Timeline'!BB$4,"")</f>
        <v/>
      </c>
      <c r="BD6" s="36" t="str">
        <f>IF(C6=0,"",IF([4]EQUIPA!G$3="","",IF(E6="","Alerta: Falta preencher coluna D",IF(F6="","Alerta: Falta atribuir esta tarefa a membros da equipa na folha EQUIPA",""))))</f>
        <v/>
      </c>
    </row>
    <row r="7" spans="1:56" s="36" customFormat="1" ht="23.45" customHeight="1" x14ac:dyDescent="0.25">
      <c r="A7" s="36" t="s">
        <v>19</v>
      </c>
      <c r="B7" s="27">
        <v>2</v>
      </c>
      <c r="C7" s="28">
        <f>+'3.Tasks'!C5</f>
        <v>0</v>
      </c>
      <c r="D7" s="29">
        <f>+'4.Team'!BG31+'4.Team'!BG40+'4.Team'!BG49</f>
        <v>0</v>
      </c>
      <c r="E7" s="30"/>
      <c r="F7" s="31" t="str">
        <f>IF(C7=0,"NA",AR7&amp;AS7&amp;AT7&amp;AU7&amp;AV7&amp;AW7&amp;AX7&amp;AY7&amp;AZ7&amp;BA7&amp;BB7)</f>
        <v>NA</v>
      </c>
      <c r="G7" s="32">
        <f ca="1">+'3.Tasks'!J5</f>
        <v>0</v>
      </c>
      <c r="H7" s="33">
        <f ca="1">+'3.Tasks'!K5</f>
        <v>0</v>
      </c>
      <c r="I7" s="33" t="e">
        <f ca="1">+'3.Tasks'!L5</f>
        <v>#N/A</v>
      </c>
      <c r="J7" s="33" t="e">
        <f ca="1">+'3.Tasks'!M5</f>
        <v>#N/A</v>
      </c>
      <c r="K7" s="33" t="e">
        <f ca="1">+'3.Tasks'!N5</f>
        <v>#N/A</v>
      </c>
      <c r="L7" s="33" t="e">
        <f ca="1">+'3.Tasks'!O5</f>
        <v>#N/A</v>
      </c>
      <c r="M7" s="33" t="e">
        <f ca="1">+'3.Tasks'!P5</f>
        <v>#N/A</v>
      </c>
      <c r="N7" s="33" t="e">
        <f ca="1">+'3.Tasks'!Q5</f>
        <v>#N/A</v>
      </c>
      <c r="O7" s="33" t="e">
        <f ca="1">+'3.Tasks'!R5</f>
        <v>#N/A</v>
      </c>
      <c r="P7" s="33" t="e">
        <f ca="1">+'3.Tasks'!S5</f>
        <v>#N/A</v>
      </c>
      <c r="Q7" s="33" t="e">
        <f ca="1">+'3.Tasks'!T5</f>
        <v>#N/A</v>
      </c>
      <c r="R7" s="34" t="e">
        <f ca="1">+'3.Tasks'!U5</f>
        <v>#N/A</v>
      </c>
      <c r="S7" s="35" t="e">
        <f ca="1">+'3.Tasks'!V5</f>
        <v>#N/A</v>
      </c>
      <c r="T7" s="33" t="e">
        <f ca="1">+'3.Tasks'!W5</f>
        <v>#N/A</v>
      </c>
      <c r="U7" s="33" t="e">
        <f ca="1">+'3.Tasks'!X5</f>
        <v>#N/A</v>
      </c>
      <c r="V7" s="33" t="e">
        <f ca="1">+'3.Tasks'!Y5</f>
        <v>#N/A</v>
      </c>
      <c r="W7" s="33" t="e">
        <f ca="1">+'3.Tasks'!Z5</f>
        <v>#N/A</v>
      </c>
      <c r="X7" s="33" t="e">
        <f ca="1">+'3.Tasks'!AA5</f>
        <v>#N/A</v>
      </c>
      <c r="Y7" s="33" t="e">
        <f ca="1">+'3.Tasks'!AB5</f>
        <v>#N/A</v>
      </c>
      <c r="Z7" s="33" t="e">
        <f ca="1">+'3.Tasks'!AC5</f>
        <v>#N/A</v>
      </c>
      <c r="AA7" s="33" t="e">
        <f ca="1">+'3.Tasks'!AD5</f>
        <v>#N/A</v>
      </c>
      <c r="AB7" s="33" t="e">
        <f ca="1">+'3.Tasks'!AE5</f>
        <v>#N/A</v>
      </c>
      <c r="AC7" s="33" t="e">
        <f ca="1">+'3.Tasks'!AF5</f>
        <v>#N/A</v>
      </c>
      <c r="AD7" s="34" t="e">
        <f ca="1">+'3.Tasks'!AG5</f>
        <v>#N/A</v>
      </c>
      <c r="AE7" s="35" t="e">
        <f ca="1">+'3.Tasks'!AH5</f>
        <v>#N/A</v>
      </c>
      <c r="AF7" s="33" t="e">
        <f ca="1">+'3.Tasks'!AI5</f>
        <v>#N/A</v>
      </c>
      <c r="AG7" s="33" t="e">
        <f ca="1">+'3.Tasks'!AJ5</f>
        <v>#N/A</v>
      </c>
      <c r="AH7" s="33" t="e">
        <f ca="1">+'3.Tasks'!AK5</f>
        <v>#N/A</v>
      </c>
      <c r="AI7" s="33" t="e">
        <f ca="1">+'3.Tasks'!AL5</f>
        <v>#N/A</v>
      </c>
      <c r="AJ7" s="33" t="e">
        <f ca="1">+'3.Tasks'!AM5</f>
        <v>#N/A</v>
      </c>
      <c r="AK7" s="33" t="e">
        <f ca="1">+'3.Tasks'!AN5</f>
        <v>#N/A</v>
      </c>
      <c r="AL7" s="33" t="e">
        <f ca="1">+'3.Tasks'!AO5</f>
        <v>#N/A</v>
      </c>
      <c r="AM7" s="33" t="e">
        <f ca="1">+'3.Tasks'!AP5</f>
        <v>#N/A</v>
      </c>
      <c r="AN7" s="33" t="e">
        <f ca="1">+'3.Tasks'!AQ5</f>
        <v>#N/A</v>
      </c>
      <c r="AO7" s="33" t="e">
        <f ca="1">+'3.Tasks'!AR5</f>
        <v>#N/A</v>
      </c>
      <c r="AP7" s="34" t="e">
        <f ca="1">+'3.Tasks'!AS5</f>
        <v>#N/A</v>
      </c>
      <c r="AR7" s="265" t="str">
        <f>IF(SUMIF('4.Team'!$CG:$CG,'8.Timeline'!AR$5,'4.Team'!$BG:$BG)&gt;0,'8.Timeline'!AR$4,"")</f>
        <v/>
      </c>
      <c r="AS7" s="265" t="str">
        <f>IF(SUMIF('4.Team'!$CG:$CG,'8.Timeline'!AS$5,'4.Team'!$BG:$BG)&gt;0,'8.Timeline'!AS$4,"")</f>
        <v/>
      </c>
      <c r="AT7" s="265" t="str">
        <f>IF(SUMIF('4.Team'!$CG:$CG,'8.Timeline'!AT$5,'4.Team'!$BG:$BG)&gt;0,'8.Timeline'!AT$4,"")</f>
        <v/>
      </c>
      <c r="AU7" s="265" t="str">
        <f>IF(SUMIF('4.Team'!$CG:$CG,'8.Timeline'!AU$5,'4.Team'!$BG:$BG)&gt;0,'8.Timeline'!AU$4,"")</f>
        <v/>
      </c>
      <c r="AV7" s="265" t="str">
        <f>IF(SUMIF('4.Team'!$CG:$CG,'8.Timeline'!AV$5,'4.Team'!$BG:$BG)&gt;0,'8.Timeline'!AV$4,"")</f>
        <v/>
      </c>
      <c r="AW7" s="265" t="str">
        <f>IF(SUMIF('4.Team'!$CG:$CG,'8.Timeline'!AW$5,'4.Team'!$BG:$BG)&gt;0,'8.Timeline'!AW$4,"")</f>
        <v/>
      </c>
      <c r="AX7" s="265" t="str">
        <f>IF(SUMIF('4.Team'!$CG:$CG,'8.Timeline'!AX$5,'4.Team'!$BG:$BG)&gt;0,'8.Timeline'!AX$4,"")</f>
        <v/>
      </c>
      <c r="AY7" s="265" t="str">
        <f>IF(SUMIF('4.Team'!$CG:$CG,'8.Timeline'!AY$5,'4.Team'!$BG:$BG)&gt;0,'8.Timeline'!AY$4,"")</f>
        <v/>
      </c>
      <c r="AZ7" s="265" t="str">
        <f>IF(SUMIF('4.Team'!$CG:$CG,'8.Timeline'!AZ$5,'4.Team'!$BG:$BG)&gt;0,'8.Timeline'!AZ$4,"")</f>
        <v/>
      </c>
      <c r="BA7" s="265" t="str">
        <f>IF(SUMIF('4.Team'!$CG:$CG,'8.Timeline'!BA$5,'4.Team'!$BG:$BG)&gt;0,'8.Timeline'!BA$4,"")</f>
        <v/>
      </c>
      <c r="BB7" s="265" t="str">
        <f>IF(SUMIF('4.Team'!$CG:$CG,'8.Timeline'!BB$5,'4.Team'!$BG:$BG)&gt;0,'8.Timeline'!BB$4,"")</f>
        <v/>
      </c>
      <c r="BD7" s="36" t="str">
        <f>IF(C7=0,"",IF([4]EQUIPA!G$3="","",IF(E7="","Alerta: Falta preencher coluna D",IF(F7="","Alerta: Falta atribuir esta tarefa a membros da equipa na folha EQUIPA",""))))</f>
        <v/>
      </c>
    </row>
    <row r="8" spans="1:56" s="36" customFormat="1" ht="23.45" customHeight="1" x14ac:dyDescent="0.25">
      <c r="A8" s="36" t="s">
        <v>20</v>
      </c>
      <c r="B8" s="27">
        <v>3</v>
      </c>
      <c r="C8" s="28">
        <f>+'3.Tasks'!C6</f>
        <v>0</v>
      </c>
      <c r="D8" s="29">
        <f>+'4.Team'!BH31+'4.Team'!BH40+'4.Team'!BH49</f>
        <v>0</v>
      </c>
      <c r="E8" s="30"/>
      <c r="F8" s="31" t="str">
        <f t="shared" ref="F8:F25" si="2">IF(C8=0,"NA",AR8&amp;AS8&amp;AT8&amp;AU8&amp;AV8&amp;AW8&amp;AX8&amp;AY8&amp;AZ8&amp;BA8&amp;BB8)</f>
        <v>NA</v>
      </c>
      <c r="G8" s="32">
        <f ca="1">+'3.Tasks'!J6</f>
        <v>0</v>
      </c>
      <c r="H8" s="33">
        <f ca="1">+'3.Tasks'!K6</f>
        <v>0</v>
      </c>
      <c r="I8" s="33" t="e">
        <f ca="1">+'3.Tasks'!L6</f>
        <v>#N/A</v>
      </c>
      <c r="J8" s="33" t="e">
        <f ca="1">+'3.Tasks'!M6</f>
        <v>#N/A</v>
      </c>
      <c r="K8" s="33" t="e">
        <f ca="1">+'3.Tasks'!N6</f>
        <v>#N/A</v>
      </c>
      <c r="L8" s="33" t="e">
        <f ca="1">+'3.Tasks'!O6</f>
        <v>#N/A</v>
      </c>
      <c r="M8" s="33" t="e">
        <f ca="1">+'3.Tasks'!P6</f>
        <v>#N/A</v>
      </c>
      <c r="N8" s="33" t="e">
        <f ca="1">+'3.Tasks'!Q6</f>
        <v>#N/A</v>
      </c>
      <c r="O8" s="33" t="e">
        <f ca="1">+'3.Tasks'!R6</f>
        <v>#N/A</v>
      </c>
      <c r="P8" s="33" t="e">
        <f ca="1">+'3.Tasks'!S6</f>
        <v>#N/A</v>
      </c>
      <c r="Q8" s="33" t="e">
        <f ca="1">+'3.Tasks'!T6</f>
        <v>#N/A</v>
      </c>
      <c r="R8" s="34" t="e">
        <f ca="1">+'3.Tasks'!U6</f>
        <v>#N/A</v>
      </c>
      <c r="S8" s="35" t="e">
        <f ca="1">+'3.Tasks'!V6</f>
        <v>#N/A</v>
      </c>
      <c r="T8" s="33" t="e">
        <f ca="1">+'3.Tasks'!W6</f>
        <v>#N/A</v>
      </c>
      <c r="U8" s="33" t="e">
        <f ca="1">+'3.Tasks'!X6</f>
        <v>#N/A</v>
      </c>
      <c r="V8" s="33" t="e">
        <f ca="1">+'3.Tasks'!Y6</f>
        <v>#N/A</v>
      </c>
      <c r="W8" s="33" t="e">
        <f ca="1">+'3.Tasks'!Z6</f>
        <v>#N/A</v>
      </c>
      <c r="X8" s="33" t="e">
        <f ca="1">+'3.Tasks'!AA6</f>
        <v>#N/A</v>
      </c>
      <c r="Y8" s="33" t="e">
        <f ca="1">+'3.Tasks'!AB6</f>
        <v>#N/A</v>
      </c>
      <c r="Z8" s="33" t="e">
        <f ca="1">+'3.Tasks'!AC6</f>
        <v>#N/A</v>
      </c>
      <c r="AA8" s="33" t="e">
        <f ca="1">+'3.Tasks'!AD6</f>
        <v>#N/A</v>
      </c>
      <c r="AB8" s="33" t="e">
        <f ca="1">+'3.Tasks'!AE6</f>
        <v>#N/A</v>
      </c>
      <c r="AC8" s="33" t="e">
        <f ca="1">+'3.Tasks'!AF6</f>
        <v>#N/A</v>
      </c>
      <c r="AD8" s="34" t="e">
        <f ca="1">+'3.Tasks'!AG6</f>
        <v>#N/A</v>
      </c>
      <c r="AE8" s="35" t="e">
        <f ca="1">+'3.Tasks'!AH6</f>
        <v>#N/A</v>
      </c>
      <c r="AF8" s="33" t="e">
        <f ca="1">+'3.Tasks'!AI6</f>
        <v>#N/A</v>
      </c>
      <c r="AG8" s="33" t="e">
        <f ca="1">+'3.Tasks'!AJ6</f>
        <v>#N/A</v>
      </c>
      <c r="AH8" s="33" t="e">
        <f ca="1">+'3.Tasks'!AK6</f>
        <v>#N/A</v>
      </c>
      <c r="AI8" s="33" t="e">
        <f ca="1">+'3.Tasks'!AL6</f>
        <v>#N/A</v>
      </c>
      <c r="AJ8" s="33" t="e">
        <f ca="1">+'3.Tasks'!AM6</f>
        <v>#N/A</v>
      </c>
      <c r="AK8" s="33" t="e">
        <f ca="1">+'3.Tasks'!AN6</f>
        <v>#N/A</v>
      </c>
      <c r="AL8" s="33" t="e">
        <f ca="1">+'3.Tasks'!AO6</f>
        <v>#N/A</v>
      </c>
      <c r="AM8" s="33" t="e">
        <f ca="1">+'3.Tasks'!AP6</f>
        <v>#N/A</v>
      </c>
      <c r="AN8" s="33" t="e">
        <f ca="1">+'3.Tasks'!AQ6</f>
        <v>#N/A</v>
      </c>
      <c r="AO8" s="33" t="e">
        <f ca="1">+'3.Tasks'!AR6</f>
        <v>#N/A</v>
      </c>
      <c r="AP8" s="34" t="e">
        <f ca="1">+'3.Tasks'!AS6</f>
        <v>#N/A</v>
      </c>
      <c r="AR8" s="265" t="str">
        <f>IF(SUMIF('4.Team'!$CG:$CG,'8.Timeline'!AR$5,'4.Team'!$BH:$BH)&gt;0,'8.Timeline'!AR$4,"")</f>
        <v/>
      </c>
      <c r="AS8" s="265" t="str">
        <f>IF(SUMIF('4.Team'!$CG:$CG,'8.Timeline'!AS$5,'4.Team'!$BH:$BH)&gt;0,'8.Timeline'!AS$4,"")</f>
        <v/>
      </c>
      <c r="AT8" s="265" t="str">
        <f>IF(SUMIF('4.Team'!$CG:$CG,'8.Timeline'!AT$5,'4.Team'!$BH:$BH)&gt;0,'8.Timeline'!AT$4,"")</f>
        <v/>
      </c>
      <c r="AU8" s="265" t="str">
        <f>IF(SUMIF('4.Team'!$CG:$CG,'8.Timeline'!AU$5,'4.Team'!$BH:$BH)&gt;0,'8.Timeline'!AU$4,"")</f>
        <v/>
      </c>
      <c r="AV8" s="265" t="str">
        <f>IF(SUMIF('4.Team'!$CG:$CG,'8.Timeline'!AV$5,'4.Team'!$BH:$BH)&gt;0,'8.Timeline'!AV$4,"")</f>
        <v/>
      </c>
      <c r="AW8" s="265" t="str">
        <f>IF(SUMIF('4.Team'!$CG:$CG,'8.Timeline'!AW$5,'4.Team'!$BH:$BH)&gt;0,'8.Timeline'!AW$4,"")</f>
        <v/>
      </c>
      <c r="AX8" s="265" t="str">
        <f>IF(SUMIF('4.Team'!$CG:$CG,'8.Timeline'!AX$5,'4.Team'!$BH:$BH)&gt;0,'8.Timeline'!AX$4,"")</f>
        <v/>
      </c>
      <c r="AY8" s="265" t="str">
        <f>IF(SUMIF('4.Team'!$CG:$CG,'8.Timeline'!AY$5,'4.Team'!$BH:$BH)&gt;0,'8.Timeline'!AY$4,"")</f>
        <v/>
      </c>
      <c r="AZ8" s="265" t="str">
        <f>IF(SUMIF('4.Team'!$CG:$CG,'8.Timeline'!AZ$5,'4.Team'!$BH:$BH)&gt;0,'8.Timeline'!AZ$4,"")</f>
        <v/>
      </c>
      <c r="BA8" s="265" t="str">
        <f>IF(SUMIF('4.Team'!$CG:$CG,'8.Timeline'!BA$5,'4.Team'!$BH:$BH)&gt;0,'8.Timeline'!BA$4,"")</f>
        <v/>
      </c>
      <c r="BB8" s="265" t="str">
        <f>IF(SUMIF('4.Team'!$CG:$CG,'8.Timeline'!BB$5,'4.Team'!$BH:$BH)&gt;0,'8.Timeline'!BB$4,"")</f>
        <v/>
      </c>
      <c r="BD8" s="36" t="str">
        <f>IF(C8=0,"",IF([4]EQUIPA!G$3="","",IF(E8="","Alerta: Falta preencher coluna D",IF(F8="","Alerta: Falta atribuir esta tarefa a membros da equipa na folha EQUIPA",""))))</f>
        <v/>
      </c>
    </row>
    <row r="9" spans="1:56" s="36" customFormat="1" ht="23.45" customHeight="1" x14ac:dyDescent="0.25">
      <c r="A9" s="36" t="s">
        <v>21</v>
      </c>
      <c r="B9" s="27">
        <v>4</v>
      </c>
      <c r="C9" s="28">
        <f>+'3.Tasks'!C7</f>
        <v>0</v>
      </c>
      <c r="D9" s="29">
        <f>+'4.Team'!BI31+'4.Team'!BI40+'4.Team'!BI49</f>
        <v>0</v>
      </c>
      <c r="E9" s="30"/>
      <c r="F9" s="31" t="str">
        <f t="shared" si="2"/>
        <v>NA</v>
      </c>
      <c r="G9" s="32">
        <f ca="1">+'3.Tasks'!J7</f>
        <v>0</v>
      </c>
      <c r="H9" s="33">
        <f ca="1">+'3.Tasks'!K7</f>
        <v>0</v>
      </c>
      <c r="I9" s="33" t="e">
        <f ca="1">+'3.Tasks'!L7</f>
        <v>#N/A</v>
      </c>
      <c r="J9" s="33" t="e">
        <f ca="1">+'3.Tasks'!M7</f>
        <v>#N/A</v>
      </c>
      <c r="K9" s="33" t="e">
        <f ca="1">+'3.Tasks'!N7</f>
        <v>#N/A</v>
      </c>
      <c r="L9" s="33" t="e">
        <f ca="1">+'3.Tasks'!O7</f>
        <v>#N/A</v>
      </c>
      <c r="M9" s="33" t="e">
        <f ca="1">+'3.Tasks'!P7</f>
        <v>#N/A</v>
      </c>
      <c r="N9" s="33" t="e">
        <f ca="1">+'3.Tasks'!Q7</f>
        <v>#N/A</v>
      </c>
      <c r="O9" s="33" t="e">
        <f ca="1">+'3.Tasks'!R7</f>
        <v>#N/A</v>
      </c>
      <c r="P9" s="33" t="e">
        <f ca="1">+'3.Tasks'!S7</f>
        <v>#N/A</v>
      </c>
      <c r="Q9" s="33" t="e">
        <f ca="1">+'3.Tasks'!T7</f>
        <v>#N/A</v>
      </c>
      <c r="R9" s="34" t="e">
        <f ca="1">+'3.Tasks'!U7</f>
        <v>#N/A</v>
      </c>
      <c r="S9" s="35" t="e">
        <f ca="1">+'3.Tasks'!V7</f>
        <v>#N/A</v>
      </c>
      <c r="T9" s="33" t="e">
        <f ca="1">+'3.Tasks'!W7</f>
        <v>#N/A</v>
      </c>
      <c r="U9" s="33" t="e">
        <f ca="1">+'3.Tasks'!X7</f>
        <v>#N/A</v>
      </c>
      <c r="V9" s="33" t="e">
        <f ca="1">+'3.Tasks'!Y7</f>
        <v>#N/A</v>
      </c>
      <c r="W9" s="33" t="e">
        <f ca="1">+'3.Tasks'!Z7</f>
        <v>#N/A</v>
      </c>
      <c r="X9" s="33" t="e">
        <f ca="1">+'3.Tasks'!AA7</f>
        <v>#N/A</v>
      </c>
      <c r="Y9" s="33" t="e">
        <f ca="1">+'3.Tasks'!AB7</f>
        <v>#N/A</v>
      </c>
      <c r="Z9" s="33" t="e">
        <f ca="1">+'3.Tasks'!AC7</f>
        <v>#N/A</v>
      </c>
      <c r="AA9" s="33" t="e">
        <f ca="1">+'3.Tasks'!AD7</f>
        <v>#N/A</v>
      </c>
      <c r="AB9" s="33" t="e">
        <f ca="1">+'3.Tasks'!AE7</f>
        <v>#N/A</v>
      </c>
      <c r="AC9" s="33" t="e">
        <f ca="1">+'3.Tasks'!AF7</f>
        <v>#N/A</v>
      </c>
      <c r="AD9" s="34" t="e">
        <f ca="1">+'3.Tasks'!AG7</f>
        <v>#N/A</v>
      </c>
      <c r="AE9" s="35" t="e">
        <f ca="1">+'3.Tasks'!AH7</f>
        <v>#N/A</v>
      </c>
      <c r="AF9" s="33" t="e">
        <f ca="1">+'3.Tasks'!AI7</f>
        <v>#N/A</v>
      </c>
      <c r="AG9" s="33" t="e">
        <f ca="1">+'3.Tasks'!AJ7</f>
        <v>#N/A</v>
      </c>
      <c r="AH9" s="33" t="e">
        <f ca="1">+'3.Tasks'!AK7</f>
        <v>#N/A</v>
      </c>
      <c r="AI9" s="33" t="e">
        <f ca="1">+'3.Tasks'!AL7</f>
        <v>#N/A</v>
      </c>
      <c r="AJ9" s="33" t="e">
        <f ca="1">+'3.Tasks'!AM7</f>
        <v>#N/A</v>
      </c>
      <c r="AK9" s="33" t="e">
        <f ca="1">+'3.Tasks'!AN7</f>
        <v>#N/A</v>
      </c>
      <c r="AL9" s="33" t="e">
        <f ca="1">+'3.Tasks'!AO7</f>
        <v>#N/A</v>
      </c>
      <c r="AM9" s="33" t="e">
        <f ca="1">+'3.Tasks'!AP7</f>
        <v>#N/A</v>
      </c>
      <c r="AN9" s="33" t="e">
        <f ca="1">+'3.Tasks'!AQ7</f>
        <v>#N/A</v>
      </c>
      <c r="AO9" s="33" t="e">
        <f ca="1">+'3.Tasks'!AR7</f>
        <v>#N/A</v>
      </c>
      <c r="AP9" s="34" t="e">
        <f ca="1">+'3.Tasks'!AS7</f>
        <v>#N/A</v>
      </c>
      <c r="AR9" s="265" t="str">
        <f>IF(SUMIF('4.Team'!$CG:$CG,'8.Timeline'!AR$5,'4.Team'!$BI:$BI)&gt;0,'8.Timeline'!AR$4,"")</f>
        <v/>
      </c>
      <c r="AS9" s="265" t="str">
        <f>IF(SUMIF('4.Team'!$CG:$CG,'8.Timeline'!AS$5,'4.Team'!$BI:$BI)&gt;0,'8.Timeline'!AS$4,"")</f>
        <v/>
      </c>
      <c r="AT9" s="265" t="str">
        <f>IF(SUMIF('4.Team'!$CG:$CG,'8.Timeline'!AT$5,'4.Team'!$BI:$BI)&gt;0,'8.Timeline'!AT$4,"")</f>
        <v/>
      </c>
      <c r="AU9" s="265" t="str">
        <f>IF(SUMIF('4.Team'!$CG:$CG,'8.Timeline'!AU$5,'4.Team'!$BI:$BI)&gt;0,'8.Timeline'!AU$4,"")</f>
        <v/>
      </c>
      <c r="AV9" s="265" t="str">
        <f>IF(SUMIF('4.Team'!$CG:$CG,'8.Timeline'!AV$5,'4.Team'!$BI:$BI)&gt;0,'8.Timeline'!AV$4,"")</f>
        <v/>
      </c>
      <c r="AW9" s="265" t="str">
        <f>IF(SUMIF('4.Team'!$CG:$CG,'8.Timeline'!AW$5,'4.Team'!$BI:$BI)&gt;0,'8.Timeline'!AW$4,"")</f>
        <v/>
      </c>
      <c r="AX9" s="265" t="str">
        <f>IF(SUMIF('4.Team'!$CG:$CG,'8.Timeline'!AX$5,'4.Team'!$BI:$BI)&gt;0,'8.Timeline'!AX$4,"")</f>
        <v/>
      </c>
      <c r="AY9" s="265" t="str">
        <f>IF(SUMIF('4.Team'!$CG:$CG,'8.Timeline'!AY$5,'4.Team'!$BI:$BI)&gt;0,'8.Timeline'!AY$4,"")</f>
        <v/>
      </c>
      <c r="AZ9" s="265" t="str">
        <f>IF(SUMIF('4.Team'!$CG:$CG,'8.Timeline'!AZ$5,'4.Team'!$BI:$BI)&gt;0,'8.Timeline'!AZ$4,"")</f>
        <v/>
      </c>
      <c r="BA9" s="265" t="str">
        <f>IF(SUMIF('4.Team'!$CG:$CG,'8.Timeline'!BA$5,'4.Team'!$BI:$BI)&gt;0,'8.Timeline'!BA$4,"")</f>
        <v/>
      </c>
      <c r="BB9" s="265" t="str">
        <f>IF(SUMIF('4.Team'!$CG:$CG,'8.Timeline'!BB$5,'4.Team'!$BI:$BI)&gt;0,'8.Timeline'!BB$4,"")</f>
        <v/>
      </c>
      <c r="BD9" s="36" t="str">
        <f>IF(C9=0,"",IF([4]EQUIPA!G$3="","",IF(E9="","Alerta: Falta preencher coluna D",IF(F9="","Alerta: Falta atribuir esta tarefa a membros da equipa na folha EQUIPA",""))))</f>
        <v/>
      </c>
    </row>
    <row r="10" spans="1:56" s="36" customFormat="1" ht="23.45" customHeight="1" x14ac:dyDescent="0.25">
      <c r="A10" s="36" t="s">
        <v>22</v>
      </c>
      <c r="B10" s="27">
        <v>5</v>
      </c>
      <c r="C10" s="28">
        <f>+'3.Tasks'!C8</f>
        <v>0</v>
      </c>
      <c r="D10" s="29">
        <f>+'4.Team'!BJ31+'4.Team'!BJ40+'4.Team'!BJ49</f>
        <v>0</v>
      </c>
      <c r="E10" s="30"/>
      <c r="F10" s="31" t="str">
        <f t="shared" si="2"/>
        <v>NA</v>
      </c>
      <c r="G10" s="32">
        <f ca="1">+'3.Tasks'!J8</f>
        <v>0</v>
      </c>
      <c r="H10" s="33">
        <f ca="1">+'3.Tasks'!K8</f>
        <v>0</v>
      </c>
      <c r="I10" s="33" t="e">
        <f ca="1">+'3.Tasks'!L8</f>
        <v>#N/A</v>
      </c>
      <c r="J10" s="33" t="e">
        <f ca="1">+'3.Tasks'!M8</f>
        <v>#N/A</v>
      </c>
      <c r="K10" s="33" t="e">
        <f ca="1">+'3.Tasks'!N8</f>
        <v>#N/A</v>
      </c>
      <c r="L10" s="33" t="e">
        <f ca="1">+'3.Tasks'!O8</f>
        <v>#N/A</v>
      </c>
      <c r="M10" s="33" t="e">
        <f ca="1">+'3.Tasks'!P8</f>
        <v>#N/A</v>
      </c>
      <c r="N10" s="33" t="e">
        <f ca="1">+'3.Tasks'!Q8</f>
        <v>#N/A</v>
      </c>
      <c r="O10" s="33" t="e">
        <f ca="1">+'3.Tasks'!R8</f>
        <v>#N/A</v>
      </c>
      <c r="P10" s="33" t="e">
        <f ca="1">+'3.Tasks'!S8</f>
        <v>#N/A</v>
      </c>
      <c r="Q10" s="33" t="e">
        <f ca="1">+'3.Tasks'!T8</f>
        <v>#N/A</v>
      </c>
      <c r="R10" s="34" t="e">
        <f ca="1">+'3.Tasks'!U8</f>
        <v>#N/A</v>
      </c>
      <c r="S10" s="35" t="e">
        <f ca="1">+'3.Tasks'!V8</f>
        <v>#N/A</v>
      </c>
      <c r="T10" s="33" t="e">
        <f ca="1">+'3.Tasks'!W8</f>
        <v>#N/A</v>
      </c>
      <c r="U10" s="33" t="e">
        <f ca="1">+'3.Tasks'!X8</f>
        <v>#N/A</v>
      </c>
      <c r="V10" s="33" t="e">
        <f ca="1">+'3.Tasks'!Y8</f>
        <v>#N/A</v>
      </c>
      <c r="W10" s="33" t="e">
        <f ca="1">+'3.Tasks'!Z8</f>
        <v>#N/A</v>
      </c>
      <c r="X10" s="33" t="e">
        <f ca="1">+'3.Tasks'!AA8</f>
        <v>#N/A</v>
      </c>
      <c r="Y10" s="33" t="e">
        <f ca="1">+'3.Tasks'!AB8</f>
        <v>#N/A</v>
      </c>
      <c r="Z10" s="33" t="e">
        <f ca="1">+'3.Tasks'!AC8</f>
        <v>#N/A</v>
      </c>
      <c r="AA10" s="33" t="e">
        <f ca="1">+'3.Tasks'!AD8</f>
        <v>#N/A</v>
      </c>
      <c r="AB10" s="33" t="e">
        <f ca="1">+'3.Tasks'!AE8</f>
        <v>#N/A</v>
      </c>
      <c r="AC10" s="33" t="e">
        <f ca="1">+'3.Tasks'!AF8</f>
        <v>#N/A</v>
      </c>
      <c r="AD10" s="34" t="e">
        <f ca="1">+'3.Tasks'!AG8</f>
        <v>#N/A</v>
      </c>
      <c r="AE10" s="35" t="e">
        <f ca="1">+'3.Tasks'!AH8</f>
        <v>#N/A</v>
      </c>
      <c r="AF10" s="33" t="e">
        <f ca="1">+'3.Tasks'!AI8</f>
        <v>#N/A</v>
      </c>
      <c r="AG10" s="33" t="e">
        <f ca="1">+'3.Tasks'!AJ8</f>
        <v>#N/A</v>
      </c>
      <c r="AH10" s="33" t="e">
        <f ca="1">+'3.Tasks'!AK8</f>
        <v>#N/A</v>
      </c>
      <c r="AI10" s="33" t="e">
        <f ca="1">+'3.Tasks'!AL8</f>
        <v>#N/A</v>
      </c>
      <c r="AJ10" s="33" t="e">
        <f ca="1">+'3.Tasks'!AM8</f>
        <v>#N/A</v>
      </c>
      <c r="AK10" s="33" t="e">
        <f ca="1">+'3.Tasks'!AN8</f>
        <v>#N/A</v>
      </c>
      <c r="AL10" s="33" t="e">
        <f ca="1">+'3.Tasks'!AO8</f>
        <v>#N/A</v>
      </c>
      <c r="AM10" s="33" t="e">
        <f ca="1">+'3.Tasks'!AP8</f>
        <v>#N/A</v>
      </c>
      <c r="AN10" s="33" t="e">
        <f ca="1">+'3.Tasks'!AQ8</f>
        <v>#N/A</v>
      </c>
      <c r="AO10" s="33" t="e">
        <f ca="1">+'3.Tasks'!AR8</f>
        <v>#N/A</v>
      </c>
      <c r="AP10" s="34" t="e">
        <f ca="1">+'3.Tasks'!AS8</f>
        <v>#N/A</v>
      </c>
      <c r="AR10" s="265" t="str">
        <f>IF(SUMIF('4.Team'!$CG:$CG,'8.Timeline'!AR$5,'4.Team'!$BJ:$BJ)&gt;0,'8.Timeline'!AR$4,"")</f>
        <v/>
      </c>
      <c r="AS10" s="265" t="str">
        <f>IF(SUMIF('4.Team'!$CG:$CG,'8.Timeline'!AS$5,'4.Team'!$BJ:$BJ)&gt;0,'8.Timeline'!AS$4,"")</f>
        <v/>
      </c>
      <c r="AT10" s="265" t="str">
        <f>IF(SUMIF('4.Team'!$CG:$CG,'8.Timeline'!AT$5,'4.Team'!$BJ:$BJ)&gt;0,'8.Timeline'!AT$4,"")</f>
        <v/>
      </c>
      <c r="AU10" s="265" t="str">
        <f>IF(SUMIF('4.Team'!$CG:$CG,'8.Timeline'!AU$5,'4.Team'!$BJ:$BJ)&gt;0,'8.Timeline'!AU$4,"")</f>
        <v/>
      </c>
      <c r="AV10" s="265" t="str">
        <f>IF(SUMIF('4.Team'!$CG:$CG,'8.Timeline'!AV$5,'4.Team'!$BJ:$BJ)&gt;0,'8.Timeline'!AV$4,"")</f>
        <v/>
      </c>
      <c r="AW10" s="265" t="str">
        <f>IF(SUMIF('4.Team'!$CG:$CG,'8.Timeline'!AW$5,'4.Team'!$BJ:$BJ)&gt;0,'8.Timeline'!AW$4,"")</f>
        <v/>
      </c>
      <c r="AX10" s="265" t="str">
        <f>IF(SUMIF('4.Team'!$CG:$CG,'8.Timeline'!AX$5,'4.Team'!$BJ:$BJ)&gt;0,'8.Timeline'!AX$4,"")</f>
        <v/>
      </c>
      <c r="AY10" s="265" t="str">
        <f>IF(SUMIF('4.Team'!$CG:$CG,'8.Timeline'!AY$5,'4.Team'!$BJ:$BJ)&gt;0,'8.Timeline'!AY$4,"")</f>
        <v/>
      </c>
      <c r="AZ10" s="265" t="str">
        <f>IF(SUMIF('4.Team'!$CG:$CG,'8.Timeline'!AZ$5,'4.Team'!$BJ:$BJ)&gt;0,'8.Timeline'!AZ$4,"")</f>
        <v/>
      </c>
      <c r="BA10" s="265" t="str">
        <f>IF(SUMIF('4.Team'!$CG:$CG,'8.Timeline'!BA$5,'4.Team'!$BJ:$BJ)&gt;0,'8.Timeline'!BA$4,"")</f>
        <v/>
      </c>
      <c r="BB10" s="265" t="str">
        <f>IF(SUMIF('4.Team'!$CG:$CG,'8.Timeline'!BB$5,'4.Team'!$BJ:$BJ)&gt;0,'8.Timeline'!BB$4,"")</f>
        <v/>
      </c>
      <c r="BD10" s="36" t="str">
        <f>IF(C10=0,"",IF([4]EQUIPA!G$3="","",IF(E10="","Alerta: Falta preencher coluna D",IF(F10="","Alerta: Falta atribuir esta tarefa a membros da equipa na folha EQUIPA",""))))</f>
        <v/>
      </c>
    </row>
    <row r="11" spans="1:56" s="36" customFormat="1" ht="23.45" customHeight="1" x14ac:dyDescent="0.25">
      <c r="A11" s="36" t="s">
        <v>23</v>
      </c>
      <c r="B11" s="27">
        <v>6</v>
      </c>
      <c r="C11" s="28">
        <f>+'3.Tasks'!C9</f>
        <v>0</v>
      </c>
      <c r="D11" s="29">
        <f>+'4.Team'!BK31+'4.Team'!BK40+'4.Team'!BK49</f>
        <v>0</v>
      </c>
      <c r="E11" s="30"/>
      <c r="F11" s="31" t="str">
        <f>IF(C11=0,"NA",AR11&amp;AS11&amp;AT11&amp;AU11&amp;AV11&amp;AW11&amp;AX11&amp;AY11&amp;AZ11&amp;BA11&amp;BB11)</f>
        <v>NA</v>
      </c>
      <c r="G11" s="32">
        <f ca="1">+'3.Tasks'!J9</f>
        <v>0</v>
      </c>
      <c r="H11" s="33">
        <f ca="1">+'3.Tasks'!K9</f>
        <v>0</v>
      </c>
      <c r="I11" s="33" t="e">
        <f ca="1">+'3.Tasks'!L9</f>
        <v>#N/A</v>
      </c>
      <c r="J11" s="33" t="e">
        <f ca="1">+'3.Tasks'!M9</f>
        <v>#N/A</v>
      </c>
      <c r="K11" s="33" t="e">
        <f ca="1">+'3.Tasks'!N9</f>
        <v>#N/A</v>
      </c>
      <c r="L11" s="33" t="e">
        <f ca="1">+'3.Tasks'!O9</f>
        <v>#N/A</v>
      </c>
      <c r="M11" s="33" t="e">
        <f ca="1">+'3.Tasks'!P9</f>
        <v>#N/A</v>
      </c>
      <c r="N11" s="33" t="e">
        <f ca="1">+'3.Tasks'!Q9</f>
        <v>#N/A</v>
      </c>
      <c r="O11" s="33" t="e">
        <f ca="1">+'3.Tasks'!R9</f>
        <v>#N/A</v>
      </c>
      <c r="P11" s="33" t="e">
        <f ca="1">+'3.Tasks'!S9</f>
        <v>#N/A</v>
      </c>
      <c r="Q11" s="33" t="e">
        <f ca="1">+'3.Tasks'!T9</f>
        <v>#N/A</v>
      </c>
      <c r="R11" s="34" t="e">
        <f ca="1">+'3.Tasks'!U9</f>
        <v>#N/A</v>
      </c>
      <c r="S11" s="35" t="e">
        <f ca="1">+'3.Tasks'!V9</f>
        <v>#N/A</v>
      </c>
      <c r="T11" s="33" t="e">
        <f ca="1">+'3.Tasks'!W9</f>
        <v>#N/A</v>
      </c>
      <c r="U11" s="33" t="e">
        <f ca="1">+'3.Tasks'!X9</f>
        <v>#N/A</v>
      </c>
      <c r="V11" s="33" t="e">
        <f ca="1">+'3.Tasks'!Y9</f>
        <v>#N/A</v>
      </c>
      <c r="W11" s="33" t="e">
        <f ca="1">+'3.Tasks'!Z9</f>
        <v>#N/A</v>
      </c>
      <c r="X11" s="33" t="e">
        <f ca="1">+'3.Tasks'!AA9</f>
        <v>#N/A</v>
      </c>
      <c r="Y11" s="33" t="e">
        <f ca="1">+'3.Tasks'!AB9</f>
        <v>#N/A</v>
      </c>
      <c r="Z11" s="33" t="e">
        <f ca="1">+'3.Tasks'!AC9</f>
        <v>#N/A</v>
      </c>
      <c r="AA11" s="33" t="e">
        <f ca="1">+'3.Tasks'!AD9</f>
        <v>#N/A</v>
      </c>
      <c r="AB11" s="33" t="e">
        <f ca="1">+'3.Tasks'!AE9</f>
        <v>#N/A</v>
      </c>
      <c r="AC11" s="33" t="e">
        <f ca="1">+'3.Tasks'!AF9</f>
        <v>#N/A</v>
      </c>
      <c r="AD11" s="34" t="e">
        <f ca="1">+'3.Tasks'!AG9</f>
        <v>#N/A</v>
      </c>
      <c r="AE11" s="35" t="e">
        <f ca="1">+'3.Tasks'!AH9</f>
        <v>#N/A</v>
      </c>
      <c r="AF11" s="33" t="e">
        <f ca="1">+'3.Tasks'!AI9</f>
        <v>#N/A</v>
      </c>
      <c r="AG11" s="33" t="e">
        <f ca="1">+'3.Tasks'!AJ9</f>
        <v>#N/A</v>
      </c>
      <c r="AH11" s="33" t="e">
        <f ca="1">+'3.Tasks'!AK9</f>
        <v>#N/A</v>
      </c>
      <c r="AI11" s="33" t="e">
        <f ca="1">+'3.Tasks'!AL9</f>
        <v>#N/A</v>
      </c>
      <c r="AJ11" s="33" t="e">
        <f ca="1">+'3.Tasks'!AM9</f>
        <v>#N/A</v>
      </c>
      <c r="AK11" s="33" t="e">
        <f ca="1">+'3.Tasks'!AN9</f>
        <v>#N/A</v>
      </c>
      <c r="AL11" s="33" t="e">
        <f ca="1">+'3.Tasks'!AO9</f>
        <v>#N/A</v>
      </c>
      <c r="AM11" s="33" t="e">
        <f ca="1">+'3.Tasks'!AP9</f>
        <v>#N/A</v>
      </c>
      <c r="AN11" s="33" t="e">
        <f ca="1">+'3.Tasks'!AQ9</f>
        <v>#N/A</v>
      </c>
      <c r="AO11" s="33" t="e">
        <f ca="1">+'3.Tasks'!AR9</f>
        <v>#N/A</v>
      </c>
      <c r="AP11" s="34" t="e">
        <f ca="1">+'3.Tasks'!AS9</f>
        <v>#N/A</v>
      </c>
      <c r="AR11" s="265" t="str">
        <f>IF(SUMIF('4.Team'!$CG:$CG,'8.Timeline'!AR$5,'4.Team'!$BK:$BK)&gt;0,'8.Timeline'!AR$4,"")</f>
        <v/>
      </c>
      <c r="AS11" s="265" t="str">
        <f>IF(SUMIF('4.Team'!$CG:$CG,'8.Timeline'!AS$5,'4.Team'!$BK:$BK)&gt;0,'8.Timeline'!AS$4,"")</f>
        <v/>
      </c>
      <c r="AT11" s="265" t="str">
        <f>IF(SUMIF('4.Team'!$CG:$CG,'8.Timeline'!AT$5,'4.Team'!$BK:$BK)&gt;0,'8.Timeline'!AT$4,"")</f>
        <v/>
      </c>
      <c r="AU11" s="265" t="str">
        <f>IF(SUMIF('4.Team'!$CG:$CG,'8.Timeline'!AU$5,'4.Team'!$BK:$BK)&gt;0,'8.Timeline'!AU$4,"")</f>
        <v/>
      </c>
      <c r="AV11" s="265" t="str">
        <f>IF(SUMIF('4.Team'!$CG:$CG,'8.Timeline'!AV$5,'4.Team'!$BK:$BK)&gt;0,'8.Timeline'!AV$4,"")</f>
        <v/>
      </c>
      <c r="AW11" s="265" t="str">
        <f>IF(SUMIF('4.Team'!$CG:$CG,'8.Timeline'!AW$5,'4.Team'!$BK:$BK)&gt;0,'8.Timeline'!AW$4,"")</f>
        <v/>
      </c>
      <c r="AX11" s="265" t="str">
        <f>IF(SUMIF('4.Team'!$CG:$CG,'8.Timeline'!AX$5,'4.Team'!$BK:$BK)&gt;0,'8.Timeline'!AX$4,"")</f>
        <v/>
      </c>
      <c r="AY11" s="265" t="str">
        <f>IF(SUMIF('4.Team'!$CG:$CG,'8.Timeline'!AY$5,'4.Team'!$BK:$BK)&gt;0,'8.Timeline'!AY$4,"")</f>
        <v/>
      </c>
      <c r="AZ11" s="265" t="str">
        <f>IF(SUMIF('4.Team'!$CG:$CG,'8.Timeline'!AZ$5,'4.Team'!$BK:$BK)&gt;0,'8.Timeline'!AZ$4,"")</f>
        <v/>
      </c>
      <c r="BA11" s="265" t="str">
        <f>IF(SUMIF('4.Team'!$CG:$CG,'8.Timeline'!BA$5,'4.Team'!$BK:$BK)&gt;0,'8.Timeline'!BA$4,"")</f>
        <v/>
      </c>
      <c r="BB11" s="265" t="str">
        <f>IF(SUMIF('4.Team'!$CG:$CG,'8.Timeline'!BB$5,'4.Team'!$BK:$BK)&gt;0,'8.Timeline'!BB$4,"")</f>
        <v/>
      </c>
      <c r="BD11" s="36" t="str">
        <f>IF(C11=0,"",IF([4]EQUIPA!G$3="","",IF(E11="","Alerta: Falta preencher coluna D",IF(F11="","Alerta: Falta atribuir esta tarefa a membros da equipa na folha EQUIPA",""))))</f>
        <v/>
      </c>
    </row>
    <row r="12" spans="1:56" s="36" customFormat="1" ht="23.45" customHeight="1" x14ac:dyDescent="0.25">
      <c r="A12" s="36" t="s">
        <v>24</v>
      </c>
      <c r="B12" s="27">
        <v>7</v>
      </c>
      <c r="C12" s="28">
        <f>+'3.Tasks'!C10</f>
        <v>0</v>
      </c>
      <c r="D12" s="29">
        <f>+'4.Team'!BL31+'4.Team'!BL40+'4.Team'!BL49</f>
        <v>0</v>
      </c>
      <c r="E12" s="30"/>
      <c r="F12" s="31" t="str">
        <f t="shared" si="2"/>
        <v>NA</v>
      </c>
      <c r="G12" s="32">
        <f ca="1">+'3.Tasks'!J10</f>
        <v>0</v>
      </c>
      <c r="H12" s="33">
        <f ca="1">+'3.Tasks'!K10</f>
        <v>0</v>
      </c>
      <c r="I12" s="33" t="e">
        <f ca="1">+'3.Tasks'!L10</f>
        <v>#N/A</v>
      </c>
      <c r="J12" s="33" t="e">
        <f ca="1">+'3.Tasks'!M10</f>
        <v>#N/A</v>
      </c>
      <c r="K12" s="33" t="e">
        <f ca="1">+'3.Tasks'!N10</f>
        <v>#N/A</v>
      </c>
      <c r="L12" s="33" t="e">
        <f ca="1">+'3.Tasks'!O10</f>
        <v>#N/A</v>
      </c>
      <c r="M12" s="33" t="e">
        <f ca="1">+'3.Tasks'!P10</f>
        <v>#N/A</v>
      </c>
      <c r="N12" s="33" t="e">
        <f ca="1">+'3.Tasks'!Q10</f>
        <v>#N/A</v>
      </c>
      <c r="O12" s="33" t="e">
        <f ca="1">+'3.Tasks'!R10</f>
        <v>#N/A</v>
      </c>
      <c r="P12" s="33" t="e">
        <f ca="1">+'3.Tasks'!S10</f>
        <v>#N/A</v>
      </c>
      <c r="Q12" s="33" t="e">
        <f ca="1">+'3.Tasks'!T10</f>
        <v>#N/A</v>
      </c>
      <c r="R12" s="34" t="e">
        <f ca="1">+'3.Tasks'!U10</f>
        <v>#N/A</v>
      </c>
      <c r="S12" s="35" t="e">
        <f ca="1">+'3.Tasks'!V10</f>
        <v>#N/A</v>
      </c>
      <c r="T12" s="33" t="e">
        <f ca="1">+'3.Tasks'!W10</f>
        <v>#N/A</v>
      </c>
      <c r="U12" s="33" t="e">
        <f ca="1">+'3.Tasks'!X10</f>
        <v>#N/A</v>
      </c>
      <c r="V12" s="33" t="e">
        <f ca="1">+'3.Tasks'!Y10</f>
        <v>#N/A</v>
      </c>
      <c r="W12" s="33" t="e">
        <f ca="1">+'3.Tasks'!Z10</f>
        <v>#N/A</v>
      </c>
      <c r="X12" s="33" t="e">
        <f ca="1">+'3.Tasks'!AA10</f>
        <v>#N/A</v>
      </c>
      <c r="Y12" s="33" t="e">
        <f ca="1">+'3.Tasks'!AB10</f>
        <v>#N/A</v>
      </c>
      <c r="Z12" s="33" t="e">
        <f ca="1">+'3.Tasks'!AC10</f>
        <v>#N/A</v>
      </c>
      <c r="AA12" s="33" t="e">
        <f ca="1">+'3.Tasks'!AD10</f>
        <v>#N/A</v>
      </c>
      <c r="AB12" s="33" t="e">
        <f ca="1">+'3.Tasks'!AE10</f>
        <v>#N/A</v>
      </c>
      <c r="AC12" s="33" t="e">
        <f ca="1">+'3.Tasks'!AF10</f>
        <v>#N/A</v>
      </c>
      <c r="AD12" s="34" t="e">
        <f ca="1">+'3.Tasks'!AG10</f>
        <v>#N/A</v>
      </c>
      <c r="AE12" s="35" t="e">
        <f ca="1">+'3.Tasks'!AH10</f>
        <v>#N/A</v>
      </c>
      <c r="AF12" s="33" t="e">
        <f ca="1">+'3.Tasks'!AI10</f>
        <v>#N/A</v>
      </c>
      <c r="AG12" s="33" t="e">
        <f ca="1">+'3.Tasks'!AJ10</f>
        <v>#N/A</v>
      </c>
      <c r="AH12" s="33" t="e">
        <f ca="1">+'3.Tasks'!AK10</f>
        <v>#N/A</v>
      </c>
      <c r="AI12" s="33" t="e">
        <f ca="1">+'3.Tasks'!AL10</f>
        <v>#N/A</v>
      </c>
      <c r="AJ12" s="33" t="e">
        <f ca="1">+'3.Tasks'!AM10</f>
        <v>#N/A</v>
      </c>
      <c r="AK12" s="33" t="e">
        <f ca="1">+'3.Tasks'!AN10</f>
        <v>#N/A</v>
      </c>
      <c r="AL12" s="33" t="e">
        <f ca="1">+'3.Tasks'!AO10</f>
        <v>#N/A</v>
      </c>
      <c r="AM12" s="33" t="e">
        <f ca="1">+'3.Tasks'!AP10</f>
        <v>#N/A</v>
      </c>
      <c r="AN12" s="33" t="e">
        <f ca="1">+'3.Tasks'!AQ10</f>
        <v>#N/A</v>
      </c>
      <c r="AO12" s="33" t="e">
        <f ca="1">+'3.Tasks'!AR10</f>
        <v>#N/A</v>
      </c>
      <c r="AP12" s="34" t="e">
        <f ca="1">+'3.Tasks'!AS10</f>
        <v>#N/A</v>
      </c>
      <c r="AR12" s="265" t="str">
        <f>IF(SUMIF('4.Team'!$CG:$CG,'8.Timeline'!AR$5,'4.Team'!$BL:$BL)&gt;0,'8.Timeline'!AR$4,"")</f>
        <v/>
      </c>
      <c r="AS12" s="265" t="str">
        <f>IF(SUMIF('4.Team'!$CG:$CG,'8.Timeline'!AS$5,'4.Team'!$BL:$BL)&gt;0,'8.Timeline'!AS$4,"")</f>
        <v/>
      </c>
      <c r="AT12" s="265" t="str">
        <f>IF(SUMIF('4.Team'!$CG:$CG,'8.Timeline'!AT$5,'4.Team'!$BL:$BL)&gt;0,'8.Timeline'!AT$4,"")</f>
        <v/>
      </c>
      <c r="AU12" s="265" t="str">
        <f>IF(SUMIF('4.Team'!$CG:$CG,'8.Timeline'!AU$5,'4.Team'!$BL:$BL)&gt;0,'8.Timeline'!AU$4,"")</f>
        <v/>
      </c>
      <c r="AV12" s="265" t="str">
        <f>IF(SUMIF('4.Team'!$CG:$CG,'8.Timeline'!AV$5,'4.Team'!$BL:$BL)&gt;0,'8.Timeline'!AV$4,"")</f>
        <v/>
      </c>
      <c r="AW12" s="265" t="str">
        <f>IF(SUMIF('4.Team'!$CG:$CG,'8.Timeline'!AW$5,'4.Team'!$BL:$BL)&gt;0,'8.Timeline'!AW$4,"")</f>
        <v/>
      </c>
      <c r="AX12" s="265" t="str">
        <f>IF(SUMIF('4.Team'!$CG:$CG,'8.Timeline'!AX$5,'4.Team'!$BL:$BL)&gt;0,'8.Timeline'!AX$4,"")</f>
        <v/>
      </c>
      <c r="AY12" s="265" t="str">
        <f>IF(SUMIF('4.Team'!$CG:$CG,'8.Timeline'!AY$5,'4.Team'!$BL:$BL)&gt;0,'8.Timeline'!AY$4,"")</f>
        <v/>
      </c>
      <c r="AZ12" s="265" t="str">
        <f>IF(SUMIF('4.Team'!$CG:$CG,'8.Timeline'!AZ$5,'4.Team'!$BL:$BL)&gt;0,'8.Timeline'!AZ$4,"")</f>
        <v/>
      </c>
      <c r="BA12" s="265" t="str">
        <f>IF(SUMIF('4.Team'!$CG:$CG,'8.Timeline'!BA$5,'4.Team'!$BL:$BL)&gt;0,'8.Timeline'!BA$4,"")</f>
        <v/>
      </c>
      <c r="BB12" s="265" t="str">
        <f>IF(SUMIF('4.Team'!$CG:$CG,'8.Timeline'!BB$5,'4.Team'!$BL:$BL)&gt;0,'8.Timeline'!BB$4,"")</f>
        <v/>
      </c>
      <c r="BD12" s="36" t="str">
        <f>IF(C12=0,"",IF([4]EQUIPA!G$3="","",IF(E12="","Alerta: Falta preencher coluna D",IF(F12="","Alerta: Falta atribuir esta tarefa a membros da equipa na folha EQUIPA",""))))</f>
        <v/>
      </c>
    </row>
    <row r="13" spans="1:56" s="36" customFormat="1" ht="23.45" customHeight="1" x14ac:dyDescent="0.25">
      <c r="A13" s="36" t="s">
        <v>25</v>
      </c>
      <c r="B13" s="27">
        <v>8</v>
      </c>
      <c r="C13" s="28">
        <f>+'3.Tasks'!C11</f>
        <v>0</v>
      </c>
      <c r="D13" s="29">
        <f>+'4.Team'!BM31+'4.Team'!BM40+'4.Team'!BM49</f>
        <v>0</v>
      </c>
      <c r="E13" s="30"/>
      <c r="F13" s="31" t="str">
        <f t="shared" si="2"/>
        <v>NA</v>
      </c>
      <c r="G13" s="32">
        <f ca="1">+'3.Tasks'!J11</f>
        <v>0</v>
      </c>
      <c r="H13" s="33">
        <f ca="1">+'3.Tasks'!K11</f>
        <v>0</v>
      </c>
      <c r="I13" s="33" t="e">
        <f ca="1">+'3.Tasks'!L11</f>
        <v>#N/A</v>
      </c>
      <c r="J13" s="33" t="e">
        <f ca="1">+'3.Tasks'!M11</f>
        <v>#N/A</v>
      </c>
      <c r="K13" s="33" t="e">
        <f ca="1">+'3.Tasks'!N11</f>
        <v>#N/A</v>
      </c>
      <c r="L13" s="33" t="e">
        <f ca="1">+'3.Tasks'!O11</f>
        <v>#N/A</v>
      </c>
      <c r="M13" s="33" t="e">
        <f ca="1">+'3.Tasks'!P11</f>
        <v>#N/A</v>
      </c>
      <c r="N13" s="33" t="e">
        <f ca="1">+'3.Tasks'!Q11</f>
        <v>#N/A</v>
      </c>
      <c r="O13" s="33" t="e">
        <f ca="1">+'3.Tasks'!R11</f>
        <v>#N/A</v>
      </c>
      <c r="P13" s="33" t="e">
        <f ca="1">+'3.Tasks'!S11</f>
        <v>#N/A</v>
      </c>
      <c r="Q13" s="33" t="e">
        <f ca="1">+'3.Tasks'!T11</f>
        <v>#N/A</v>
      </c>
      <c r="R13" s="34" t="e">
        <f ca="1">+'3.Tasks'!U11</f>
        <v>#N/A</v>
      </c>
      <c r="S13" s="35" t="e">
        <f ca="1">+'3.Tasks'!V11</f>
        <v>#N/A</v>
      </c>
      <c r="T13" s="33" t="e">
        <f ca="1">+'3.Tasks'!W11</f>
        <v>#N/A</v>
      </c>
      <c r="U13" s="33" t="e">
        <f ca="1">+'3.Tasks'!X11</f>
        <v>#N/A</v>
      </c>
      <c r="V13" s="33" t="e">
        <f ca="1">+'3.Tasks'!Y11</f>
        <v>#N/A</v>
      </c>
      <c r="W13" s="33" t="e">
        <f ca="1">+'3.Tasks'!Z11</f>
        <v>#N/A</v>
      </c>
      <c r="X13" s="33" t="e">
        <f ca="1">+'3.Tasks'!AA11</f>
        <v>#N/A</v>
      </c>
      <c r="Y13" s="33" t="e">
        <f ca="1">+'3.Tasks'!AB11</f>
        <v>#N/A</v>
      </c>
      <c r="Z13" s="33" t="e">
        <f ca="1">+'3.Tasks'!AC11</f>
        <v>#N/A</v>
      </c>
      <c r="AA13" s="33" t="e">
        <f ca="1">+'3.Tasks'!AD11</f>
        <v>#N/A</v>
      </c>
      <c r="AB13" s="33" t="e">
        <f ca="1">+'3.Tasks'!AE11</f>
        <v>#N/A</v>
      </c>
      <c r="AC13" s="33" t="e">
        <f ca="1">+'3.Tasks'!AF11</f>
        <v>#N/A</v>
      </c>
      <c r="AD13" s="34" t="e">
        <f ca="1">+'3.Tasks'!AG11</f>
        <v>#N/A</v>
      </c>
      <c r="AE13" s="35" t="e">
        <f ca="1">+'3.Tasks'!AH11</f>
        <v>#N/A</v>
      </c>
      <c r="AF13" s="33" t="e">
        <f ca="1">+'3.Tasks'!AI11</f>
        <v>#N/A</v>
      </c>
      <c r="AG13" s="33" t="e">
        <f ca="1">+'3.Tasks'!AJ11</f>
        <v>#N/A</v>
      </c>
      <c r="AH13" s="33" t="e">
        <f ca="1">+'3.Tasks'!AK11</f>
        <v>#N/A</v>
      </c>
      <c r="AI13" s="33" t="e">
        <f ca="1">+'3.Tasks'!AL11</f>
        <v>#N/A</v>
      </c>
      <c r="AJ13" s="33" t="e">
        <f ca="1">+'3.Tasks'!AM11</f>
        <v>#N/A</v>
      </c>
      <c r="AK13" s="33" t="e">
        <f ca="1">+'3.Tasks'!AN11</f>
        <v>#N/A</v>
      </c>
      <c r="AL13" s="33" t="e">
        <f ca="1">+'3.Tasks'!AO11</f>
        <v>#N/A</v>
      </c>
      <c r="AM13" s="33" t="e">
        <f ca="1">+'3.Tasks'!AP11</f>
        <v>#N/A</v>
      </c>
      <c r="AN13" s="33" t="e">
        <f ca="1">+'3.Tasks'!AQ11</f>
        <v>#N/A</v>
      </c>
      <c r="AO13" s="33" t="e">
        <f ca="1">+'3.Tasks'!AR11</f>
        <v>#N/A</v>
      </c>
      <c r="AP13" s="34" t="e">
        <f ca="1">+'3.Tasks'!AS11</f>
        <v>#N/A</v>
      </c>
      <c r="AR13" s="265" t="str">
        <f>IF(SUMIF('4.Team'!$CG:$CG,'8.Timeline'!AR$5,'4.Team'!$BM:$BM)&gt;0,'8.Timeline'!AR$4,"")</f>
        <v/>
      </c>
      <c r="AS13" s="265" t="str">
        <f>IF(SUMIF('4.Team'!$CG:$CG,'8.Timeline'!AS$5,'4.Team'!$BM:$BM)&gt;0,'8.Timeline'!AS$4,"")</f>
        <v/>
      </c>
      <c r="AT13" s="265" t="str">
        <f>IF(SUMIF('4.Team'!$CG:$CG,'8.Timeline'!AT$5,'4.Team'!$BM:$BM)&gt;0,'8.Timeline'!AT$4,"")</f>
        <v/>
      </c>
      <c r="AU13" s="265" t="str">
        <f>IF(SUMIF('4.Team'!$CG:$CG,'8.Timeline'!AU$5,'4.Team'!$BM:$BM)&gt;0,'8.Timeline'!AU$4,"")</f>
        <v/>
      </c>
      <c r="AV13" s="265" t="str">
        <f>IF(SUMIF('4.Team'!$CG:$CG,'8.Timeline'!AV$5,'4.Team'!$BM:$BM)&gt;0,'8.Timeline'!AV$4,"")</f>
        <v/>
      </c>
      <c r="AW13" s="265" t="str">
        <f>IF(SUMIF('4.Team'!$CG:$CG,'8.Timeline'!AW$5,'4.Team'!$BM:$BM)&gt;0,'8.Timeline'!AW$4,"")</f>
        <v/>
      </c>
      <c r="AX13" s="265" t="str">
        <f>IF(SUMIF('4.Team'!$CG:$CG,'8.Timeline'!AX$5,'4.Team'!$BM:$BM)&gt;0,'8.Timeline'!AX$4,"")</f>
        <v/>
      </c>
      <c r="AY13" s="265" t="str">
        <f>IF(SUMIF('4.Team'!$CG:$CG,'8.Timeline'!AY$5,'4.Team'!$BM:$BM)&gt;0,'8.Timeline'!AY$4,"")</f>
        <v/>
      </c>
      <c r="AZ13" s="265" t="str">
        <f>IF(SUMIF('4.Team'!$CG:$CG,'8.Timeline'!AZ$5,'4.Team'!$BM:$BM)&gt;0,'8.Timeline'!AZ$4,"")</f>
        <v/>
      </c>
      <c r="BA13" s="265" t="str">
        <f>IF(SUMIF('4.Team'!$CG:$CG,'8.Timeline'!BA$5,'4.Team'!$BM:$BM)&gt;0,'8.Timeline'!BA$4,"")</f>
        <v/>
      </c>
      <c r="BB13" s="265" t="str">
        <f>IF(SUMIF('4.Team'!$CG:$CG,'8.Timeline'!BB$5,'4.Team'!$BM:$BM)&gt;0,'8.Timeline'!BB$4,"")</f>
        <v/>
      </c>
      <c r="BD13" s="36" t="str">
        <f>IF(C13=0,"",IF([4]EQUIPA!G$3="","",IF(E13="","Alerta: Falta preencher coluna D",IF(F13="","Alerta: Falta atribuir esta tarefa a membros da equipa na folha EQUIPA",""))))</f>
        <v/>
      </c>
    </row>
    <row r="14" spans="1:56" s="36" customFormat="1" ht="23.45" customHeight="1" x14ac:dyDescent="0.25">
      <c r="A14" s="36" t="s">
        <v>26</v>
      </c>
      <c r="B14" s="27">
        <v>9</v>
      </c>
      <c r="C14" s="28">
        <f>+'3.Tasks'!C12</f>
        <v>0</v>
      </c>
      <c r="D14" s="29">
        <f>+'4.Team'!BN31+'4.Team'!BN40+'4.Team'!BN49</f>
        <v>0</v>
      </c>
      <c r="E14" s="30"/>
      <c r="F14" s="31" t="str">
        <f t="shared" si="2"/>
        <v>NA</v>
      </c>
      <c r="G14" s="32">
        <f ca="1">+'3.Tasks'!J12</f>
        <v>0</v>
      </c>
      <c r="H14" s="33">
        <f ca="1">+'3.Tasks'!K12</f>
        <v>0</v>
      </c>
      <c r="I14" s="33" t="e">
        <f ca="1">+'3.Tasks'!L12</f>
        <v>#N/A</v>
      </c>
      <c r="J14" s="33" t="e">
        <f ca="1">+'3.Tasks'!M12</f>
        <v>#N/A</v>
      </c>
      <c r="K14" s="33" t="e">
        <f ca="1">+'3.Tasks'!N12</f>
        <v>#N/A</v>
      </c>
      <c r="L14" s="33" t="e">
        <f ca="1">+'3.Tasks'!O12</f>
        <v>#N/A</v>
      </c>
      <c r="M14" s="33" t="e">
        <f ca="1">+'3.Tasks'!P12</f>
        <v>#N/A</v>
      </c>
      <c r="N14" s="33" t="e">
        <f ca="1">+'3.Tasks'!Q12</f>
        <v>#N/A</v>
      </c>
      <c r="O14" s="33" t="e">
        <f ca="1">+'3.Tasks'!R12</f>
        <v>#N/A</v>
      </c>
      <c r="P14" s="33" t="e">
        <f ca="1">+'3.Tasks'!S12</f>
        <v>#N/A</v>
      </c>
      <c r="Q14" s="33" t="e">
        <f ca="1">+'3.Tasks'!T12</f>
        <v>#N/A</v>
      </c>
      <c r="R14" s="34" t="e">
        <f ca="1">+'3.Tasks'!U12</f>
        <v>#N/A</v>
      </c>
      <c r="S14" s="35" t="e">
        <f ca="1">+'3.Tasks'!V12</f>
        <v>#N/A</v>
      </c>
      <c r="T14" s="33" t="e">
        <f ca="1">+'3.Tasks'!W12</f>
        <v>#N/A</v>
      </c>
      <c r="U14" s="33" t="e">
        <f ca="1">+'3.Tasks'!X12</f>
        <v>#N/A</v>
      </c>
      <c r="V14" s="33" t="e">
        <f ca="1">+'3.Tasks'!Y12</f>
        <v>#N/A</v>
      </c>
      <c r="W14" s="33" t="e">
        <f ca="1">+'3.Tasks'!Z12</f>
        <v>#N/A</v>
      </c>
      <c r="X14" s="33" t="e">
        <f ca="1">+'3.Tasks'!AA12</f>
        <v>#N/A</v>
      </c>
      <c r="Y14" s="33" t="e">
        <f ca="1">+'3.Tasks'!AB12</f>
        <v>#N/A</v>
      </c>
      <c r="Z14" s="33" t="e">
        <f ca="1">+'3.Tasks'!AC12</f>
        <v>#N/A</v>
      </c>
      <c r="AA14" s="33" t="e">
        <f ca="1">+'3.Tasks'!AD12</f>
        <v>#N/A</v>
      </c>
      <c r="AB14" s="33" t="e">
        <f ca="1">+'3.Tasks'!AE12</f>
        <v>#N/A</v>
      </c>
      <c r="AC14" s="33" t="e">
        <f ca="1">+'3.Tasks'!AF12</f>
        <v>#N/A</v>
      </c>
      <c r="AD14" s="34" t="e">
        <f ca="1">+'3.Tasks'!AG12</f>
        <v>#N/A</v>
      </c>
      <c r="AE14" s="35" t="e">
        <f ca="1">+'3.Tasks'!AH12</f>
        <v>#N/A</v>
      </c>
      <c r="AF14" s="33" t="e">
        <f ca="1">+'3.Tasks'!AI12</f>
        <v>#N/A</v>
      </c>
      <c r="AG14" s="33" t="e">
        <f ca="1">+'3.Tasks'!AJ12</f>
        <v>#N/A</v>
      </c>
      <c r="AH14" s="33" t="e">
        <f ca="1">+'3.Tasks'!AK12</f>
        <v>#N/A</v>
      </c>
      <c r="AI14" s="33" t="e">
        <f ca="1">+'3.Tasks'!AL12</f>
        <v>#N/A</v>
      </c>
      <c r="AJ14" s="33" t="e">
        <f ca="1">+'3.Tasks'!AM12</f>
        <v>#N/A</v>
      </c>
      <c r="AK14" s="33" t="e">
        <f ca="1">+'3.Tasks'!AN12</f>
        <v>#N/A</v>
      </c>
      <c r="AL14" s="33" t="e">
        <f ca="1">+'3.Tasks'!AO12</f>
        <v>#N/A</v>
      </c>
      <c r="AM14" s="33" t="e">
        <f ca="1">+'3.Tasks'!AP12</f>
        <v>#N/A</v>
      </c>
      <c r="AN14" s="33" t="e">
        <f ca="1">+'3.Tasks'!AQ12</f>
        <v>#N/A</v>
      </c>
      <c r="AO14" s="33" t="e">
        <f ca="1">+'3.Tasks'!AR12</f>
        <v>#N/A</v>
      </c>
      <c r="AP14" s="34" t="e">
        <f ca="1">+'3.Tasks'!AS12</f>
        <v>#N/A</v>
      </c>
      <c r="AR14" s="265" t="str">
        <f>IF(SUMIF('4.Team'!$CG:$CG,'8.Timeline'!AR$5,'4.Team'!$BN:$BN)&gt;0,'8.Timeline'!AR$4,"")</f>
        <v/>
      </c>
      <c r="AS14" s="265" t="str">
        <f>IF(SUMIF('4.Team'!$CG:$CG,'8.Timeline'!AS$5,'4.Team'!$BN:$BN)&gt;0,'8.Timeline'!AS$4,"")</f>
        <v/>
      </c>
      <c r="AT14" s="265" t="str">
        <f>IF(SUMIF('4.Team'!$CG:$CG,'8.Timeline'!AT$5,'4.Team'!$BN:$BN)&gt;0,'8.Timeline'!AT$4,"")</f>
        <v/>
      </c>
      <c r="AU14" s="265" t="str">
        <f>IF(SUMIF('4.Team'!$CG:$CG,'8.Timeline'!AU$5,'4.Team'!$BN:$BN)&gt;0,'8.Timeline'!AU$4,"")</f>
        <v/>
      </c>
      <c r="AV14" s="265" t="str">
        <f>IF(SUMIF('4.Team'!$CG:$CG,'8.Timeline'!AV$5,'4.Team'!$BN:$BN)&gt;0,'8.Timeline'!AV$4,"")</f>
        <v/>
      </c>
      <c r="AW14" s="265" t="str">
        <f>IF(SUMIF('4.Team'!$CG:$CG,'8.Timeline'!AW$5,'4.Team'!$BN:$BN)&gt;0,'8.Timeline'!AW$4,"")</f>
        <v/>
      </c>
      <c r="AX14" s="265" t="str">
        <f>IF(SUMIF('4.Team'!$CG:$CG,'8.Timeline'!AX$5,'4.Team'!$BN:$BN)&gt;0,'8.Timeline'!AX$4,"")</f>
        <v/>
      </c>
      <c r="AY14" s="265" t="str">
        <f>IF(SUMIF('4.Team'!$CG:$CG,'8.Timeline'!AY$5,'4.Team'!$BN:$BN)&gt;0,'8.Timeline'!AY$4,"")</f>
        <v/>
      </c>
      <c r="AZ14" s="265" t="str">
        <f>IF(SUMIF('4.Team'!$CG:$CG,'8.Timeline'!AZ$5,'4.Team'!$BN:$BN)&gt;0,'8.Timeline'!AZ$4,"")</f>
        <v/>
      </c>
      <c r="BA14" s="265" t="str">
        <f>IF(SUMIF('4.Team'!$CG:$CG,'8.Timeline'!BA$5,'4.Team'!$BN:$BN)&gt;0,'8.Timeline'!BA$4,"")</f>
        <v/>
      </c>
      <c r="BB14" s="265" t="str">
        <f>IF(SUMIF('4.Team'!$CG:$CG,'8.Timeline'!BB$5,'4.Team'!$BN:$BN)&gt;0,'8.Timeline'!BB$4,"")</f>
        <v/>
      </c>
      <c r="BD14" s="36" t="str">
        <f>IF(C14=0,"",IF([4]EQUIPA!G$3="","",IF(E14="","Alerta: Falta preencher coluna D",IF(F14="","Alerta: Falta atribuir esta tarefa a membros da equipa na folha EQUIPA",""))))</f>
        <v/>
      </c>
    </row>
    <row r="15" spans="1:56" s="36" customFormat="1" ht="23.45" customHeight="1" x14ac:dyDescent="0.25">
      <c r="A15" s="36" t="s">
        <v>27</v>
      </c>
      <c r="B15" s="27">
        <v>10</v>
      </c>
      <c r="C15" s="28">
        <f>+'3.Tasks'!C13</f>
        <v>0</v>
      </c>
      <c r="D15" s="29">
        <f>+'4.Team'!BO31+'4.Team'!BO40+'4.Team'!BO49</f>
        <v>0</v>
      </c>
      <c r="E15" s="30"/>
      <c r="F15" s="31" t="str">
        <f t="shared" si="2"/>
        <v>NA</v>
      </c>
      <c r="G15" s="32">
        <f ca="1">+'3.Tasks'!J13</f>
        <v>0</v>
      </c>
      <c r="H15" s="33">
        <f ca="1">+'3.Tasks'!K13</f>
        <v>0</v>
      </c>
      <c r="I15" s="33" t="e">
        <f ca="1">+'3.Tasks'!L13</f>
        <v>#N/A</v>
      </c>
      <c r="J15" s="33" t="e">
        <f ca="1">+'3.Tasks'!M13</f>
        <v>#N/A</v>
      </c>
      <c r="K15" s="33" t="e">
        <f ca="1">+'3.Tasks'!N13</f>
        <v>#N/A</v>
      </c>
      <c r="L15" s="33" t="e">
        <f ca="1">+'3.Tasks'!O13</f>
        <v>#N/A</v>
      </c>
      <c r="M15" s="33" t="e">
        <f ca="1">+'3.Tasks'!P13</f>
        <v>#N/A</v>
      </c>
      <c r="N15" s="33" t="e">
        <f ca="1">+'3.Tasks'!Q13</f>
        <v>#N/A</v>
      </c>
      <c r="O15" s="33" t="e">
        <f ca="1">+'3.Tasks'!R13</f>
        <v>#N/A</v>
      </c>
      <c r="P15" s="33" t="e">
        <f ca="1">+'3.Tasks'!S13</f>
        <v>#N/A</v>
      </c>
      <c r="Q15" s="33" t="e">
        <f ca="1">+'3.Tasks'!T13</f>
        <v>#N/A</v>
      </c>
      <c r="R15" s="34" t="e">
        <f ca="1">+'3.Tasks'!U13</f>
        <v>#N/A</v>
      </c>
      <c r="S15" s="35" t="e">
        <f ca="1">+'3.Tasks'!V13</f>
        <v>#N/A</v>
      </c>
      <c r="T15" s="33" t="e">
        <f ca="1">+'3.Tasks'!W13</f>
        <v>#N/A</v>
      </c>
      <c r="U15" s="33" t="e">
        <f ca="1">+'3.Tasks'!X13</f>
        <v>#N/A</v>
      </c>
      <c r="V15" s="33" t="e">
        <f ca="1">+'3.Tasks'!Y13</f>
        <v>#N/A</v>
      </c>
      <c r="W15" s="33" t="e">
        <f ca="1">+'3.Tasks'!Z13</f>
        <v>#N/A</v>
      </c>
      <c r="X15" s="33" t="e">
        <f ca="1">+'3.Tasks'!AA13</f>
        <v>#N/A</v>
      </c>
      <c r="Y15" s="33" t="e">
        <f ca="1">+'3.Tasks'!AB13</f>
        <v>#N/A</v>
      </c>
      <c r="Z15" s="33" t="e">
        <f ca="1">+'3.Tasks'!AC13</f>
        <v>#N/A</v>
      </c>
      <c r="AA15" s="33" t="e">
        <f ca="1">+'3.Tasks'!AD13</f>
        <v>#N/A</v>
      </c>
      <c r="AB15" s="33" t="e">
        <f ca="1">+'3.Tasks'!AE13</f>
        <v>#N/A</v>
      </c>
      <c r="AC15" s="33" t="e">
        <f ca="1">+'3.Tasks'!AF13</f>
        <v>#N/A</v>
      </c>
      <c r="AD15" s="34" t="e">
        <f ca="1">+'3.Tasks'!AG13</f>
        <v>#N/A</v>
      </c>
      <c r="AE15" s="35" t="e">
        <f ca="1">+'3.Tasks'!AH13</f>
        <v>#N/A</v>
      </c>
      <c r="AF15" s="33" t="e">
        <f ca="1">+'3.Tasks'!AI13</f>
        <v>#N/A</v>
      </c>
      <c r="AG15" s="33" t="e">
        <f ca="1">+'3.Tasks'!AJ13</f>
        <v>#N/A</v>
      </c>
      <c r="AH15" s="33" t="e">
        <f ca="1">+'3.Tasks'!AK13</f>
        <v>#N/A</v>
      </c>
      <c r="AI15" s="33" t="e">
        <f ca="1">+'3.Tasks'!AL13</f>
        <v>#N/A</v>
      </c>
      <c r="AJ15" s="33" t="e">
        <f ca="1">+'3.Tasks'!AM13</f>
        <v>#N/A</v>
      </c>
      <c r="AK15" s="33" t="e">
        <f ca="1">+'3.Tasks'!AN13</f>
        <v>#N/A</v>
      </c>
      <c r="AL15" s="33" t="e">
        <f ca="1">+'3.Tasks'!AO13</f>
        <v>#N/A</v>
      </c>
      <c r="AM15" s="33" t="e">
        <f ca="1">+'3.Tasks'!AP13</f>
        <v>#N/A</v>
      </c>
      <c r="AN15" s="33" t="e">
        <f ca="1">+'3.Tasks'!AQ13</f>
        <v>#N/A</v>
      </c>
      <c r="AO15" s="33" t="e">
        <f ca="1">+'3.Tasks'!AR13</f>
        <v>#N/A</v>
      </c>
      <c r="AP15" s="34" t="e">
        <f ca="1">+'3.Tasks'!AS13</f>
        <v>#N/A</v>
      </c>
      <c r="AR15" s="265" t="str">
        <f>IF(SUMIF('4.Team'!$CG:$CG,'8.Timeline'!AR$5,'4.Team'!$BO:$BO)&gt;0,'8.Timeline'!AR$4,"")</f>
        <v/>
      </c>
      <c r="AS15" s="265" t="str">
        <f>IF(SUMIF('4.Team'!$CG:$CG,'8.Timeline'!AS$5,'4.Team'!$BO:$BO)&gt;0,'8.Timeline'!AS$4,"")</f>
        <v/>
      </c>
      <c r="AT15" s="265" t="str">
        <f>IF(SUMIF('4.Team'!$CG:$CG,'8.Timeline'!AT$5,'4.Team'!$BO:$BO)&gt;0,'8.Timeline'!AT$4,"")</f>
        <v/>
      </c>
      <c r="AU15" s="265" t="str">
        <f>IF(SUMIF('4.Team'!$CG:$CG,'8.Timeline'!AU$5,'4.Team'!$BO:$BO)&gt;0,'8.Timeline'!AU$4,"")</f>
        <v/>
      </c>
      <c r="AV15" s="265" t="str">
        <f>IF(SUMIF('4.Team'!$CG:$CG,'8.Timeline'!AV$5,'4.Team'!$BO:$BO)&gt;0,'8.Timeline'!AV$4,"")</f>
        <v/>
      </c>
      <c r="AW15" s="265" t="str">
        <f>IF(SUMIF('4.Team'!$CG:$CG,'8.Timeline'!AW$5,'4.Team'!$BO:$BO)&gt;0,'8.Timeline'!AW$4,"")</f>
        <v/>
      </c>
      <c r="AX15" s="265" t="str">
        <f>IF(SUMIF('4.Team'!$CG:$CG,'8.Timeline'!AX$5,'4.Team'!$BO:$BO)&gt;0,'8.Timeline'!AX$4,"")</f>
        <v/>
      </c>
      <c r="AY15" s="265" t="str">
        <f>IF(SUMIF('4.Team'!$CG:$CG,'8.Timeline'!AY$5,'4.Team'!$BO:$BO)&gt;0,'8.Timeline'!AY$4,"")</f>
        <v/>
      </c>
      <c r="AZ15" s="265" t="str">
        <f>IF(SUMIF('4.Team'!$CG:$CG,'8.Timeline'!AZ$5,'4.Team'!$BO:$BO)&gt;0,'8.Timeline'!AZ$4,"")</f>
        <v/>
      </c>
      <c r="BA15" s="265" t="str">
        <f>IF(SUMIF('4.Team'!$CG:$CG,'8.Timeline'!BA$5,'4.Team'!$BO:$BO)&gt;0,'8.Timeline'!BA$4,"")</f>
        <v/>
      </c>
      <c r="BB15" s="265" t="str">
        <f>IF(SUMIF('4.Team'!$CG:$CG,'8.Timeline'!BB$5,'4.Team'!$BO:$BO)&gt;0,'8.Timeline'!BB$4,"")</f>
        <v/>
      </c>
    </row>
    <row r="16" spans="1:56" s="36" customFormat="1" ht="23.45" customHeight="1" x14ac:dyDescent="0.25">
      <c r="A16" s="36" t="s">
        <v>28</v>
      </c>
      <c r="B16" s="27">
        <v>11</v>
      </c>
      <c r="C16" s="28">
        <f>+'3.Tasks'!C14</f>
        <v>0</v>
      </c>
      <c r="D16" s="29">
        <f>+'4.Team'!BP31+'4.Team'!BP40+'4.Team'!BP49</f>
        <v>0</v>
      </c>
      <c r="E16" s="30"/>
      <c r="F16" s="31" t="str">
        <f t="shared" si="2"/>
        <v>NA</v>
      </c>
      <c r="G16" s="32">
        <f ca="1">+'3.Tasks'!J14</f>
        <v>0</v>
      </c>
      <c r="H16" s="33">
        <f ca="1">+'3.Tasks'!K14</f>
        <v>0</v>
      </c>
      <c r="I16" s="33" t="e">
        <f ca="1">+'3.Tasks'!L14</f>
        <v>#N/A</v>
      </c>
      <c r="J16" s="33" t="e">
        <f ca="1">+'3.Tasks'!M14</f>
        <v>#N/A</v>
      </c>
      <c r="K16" s="33" t="e">
        <f ca="1">+'3.Tasks'!N14</f>
        <v>#N/A</v>
      </c>
      <c r="L16" s="33" t="e">
        <f ca="1">+'3.Tasks'!O14</f>
        <v>#N/A</v>
      </c>
      <c r="M16" s="33" t="e">
        <f ca="1">+'3.Tasks'!P14</f>
        <v>#N/A</v>
      </c>
      <c r="N16" s="33" t="e">
        <f ca="1">+'3.Tasks'!Q14</f>
        <v>#N/A</v>
      </c>
      <c r="O16" s="33" t="e">
        <f ca="1">+'3.Tasks'!R14</f>
        <v>#N/A</v>
      </c>
      <c r="P16" s="33" t="e">
        <f ca="1">+'3.Tasks'!S14</f>
        <v>#N/A</v>
      </c>
      <c r="Q16" s="33" t="e">
        <f ca="1">+'3.Tasks'!T14</f>
        <v>#N/A</v>
      </c>
      <c r="R16" s="34" t="e">
        <f ca="1">+'3.Tasks'!U14</f>
        <v>#N/A</v>
      </c>
      <c r="S16" s="35" t="e">
        <f ca="1">+'3.Tasks'!V14</f>
        <v>#N/A</v>
      </c>
      <c r="T16" s="33" t="e">
        <f ca="1">+'3.Tasks'!W14</f>
        <v>#N/A</v>
      </c>
      <c r="U16" s="33" t="e">
        <f ca="1">+'3.Tasks'!X14</f>
        <v>#N/A</v>
      </c>
      <c r="V16" s="33" t="e">
        <f ca="1">+'3.Tasks'!Y14</f>
        <v>#N/A</v>
      </c>
      <c r="W16" s="33" t="e">
        <f ca="1">+'3.Tasks'!Z14</f>
        <v>#N/A</v>
      </c>
      <c r="X16" s="33" t="e">
        <f ca="1">+'3.Tasks'!AA14</f>
        <v>#N/A</v>
      </c>
      <c r="Y16" s="33" t="e">
        <f ca="1">+'3.Tasks'!AB14</f>
        <v>#N/A</v>
      </c>
      <c r="Z16" s="33" t="e">
        <f ca="1">+'3.Tasks'!AC14</f>
        <v>#N/A</v>
      </c>
      <c r="AA16" s="33" t="e">
        <f ca="1">+'3.Tasks'!AD14</f>
        <v>#N/A</v>
      </c>
      <c r="AB16" s="33" t="e">
        <f ca="1">+'3.Tasks'!AE14</f>
        <v>#N/A</v>
      </c>
      <c r="AC16" s="33" t="e">
        <f ca="1">+'3.Tasks'!AF14</f>
        <v>#N/A</v>
      </c>
      <c r="AD16" s="34" t="e">
        <f ca="1">+'3.Tasks'!AG14</f>
        <v>#N/A</v>
      </c>
      <c r="AE16" s="35" t="e">
        <f ca="1">+'3.Tasks'!AH14</f>
        <v>#N/A</v>
      </c>
      <c r="AF16" s="33" t="e">
        <f ca="1">+'3.Tasks'!AI14</f>
        <v>#N/A</v>
      </c>
      <c r="AG16" s="33" t="e">
        <f ca="1">+'3.Tasks'!AJ14</f>
        <v>#N/A</v>
      </c>
      <c r="AH16" s="33" t="e">
        <f ca="1">+'3.Tasks'!AK14</f>
        <v>#N/A</v>
      </c>
      <c r="AI16" s="33" t="e">
        <f ca="1">+'3.Tasks'!AL14</f>
        <v>#N/A</v>
      </c>
      <c r="AJ16" s="33" t="e">
        <f ca="1">+'3.Tasks'!AM14</f>
        <v>#N/A</v>
      </c>
      <c r="AK16" s="33" t="e">
        <f ca="1">+'3.Tasks'!AN14</f>
        <v>#N/A</v>
      </c>
      <c r="AL16" s="33" t="e">
        <f ca="1">+'3.Tasks'!AO14</f>
        <v>#N/A</v>
      </c>
      <c r="AM16" s="33" t="e">
        <f ca="1">+'3.Tasks'!AP14</f>
        <v>#N/A</v>
      </c>
      <c r="AN16" s="33" t="e">
        <f ca="1">+'3.Tasks'!AQ14</f>
        <v>#N/A</v>
      </c>
      <c r="AO16" s="33" t="e">
        <f ca="1">+'3.Tasks'!AR14</f>
        <v>#N/A</v>
      </c>
      <c r="AP16" s="34" t="e">
        <f ca="1">+'3.Tasks'!AS14</f>
        <v>#N/A</v>
      </c>
      <c r="AR16" s="265" t="str">
        <f>IF(SUMIF('4.Team'!$CG:$CG,'8.Timeline'!AR$5,'4.Team'!$BP:$BP)&gt;0,'8.Timeline'!AR$4,"")</f>
        <v/>
      </c>
      <c r="AS16" s="265" t="str">
        <f>IF(SUMIF('4.Team'!$CG:$CG,'8.Timeline'!AS$5,'4.Team'!$BP:$BP)&gt;0,'8.Timeline'!AS$4,"")</f>
        <v/>
      </c>
      <c r="AT16" s="265" t="str">
        <f>IF(SUMIF('4.Team'!$CG:$CG,'8.Timeline'!AT$5,'4.Team'!$BP:$BP)&gt;0,'8.Timeline'!AT$4,"")</f>
        <v/>
      </c>
      <c r="AU16" s="265" t="str">
        <f>IF(SUMIF('4.Team'!$CG:$CG,'8.Timeline'!AU$5,'4.Team'!$BP:$BP)&gt;0,'8.Timeline'!AU$4,"")</f>
        <v/>
      </c>
      <c r="AV16" s="265" t="str">
        <f>IF(SUMIF('4.Team'!$CG:$CG,'8.Timeline'!AV$5,'4.Team'!$BP:$BP)&gt;0,'8.Timeline'!AV$4,"")</f>
        <v/>
      </c>
      <c r="AW16" s="265" t="str">
        <f>IF(SUMIF('4.Team'!$CG:$CG,'8.Timeline'!AW$5,'4.Team'!$BP:$BP)&gt;0,'8.Timeline'!AW$4,"")</f>
        <v/>
      </c>
      <c r="AX16" s="265" t="str">
        <f>IF(SUMIF('4.Team'!$CG:$CG,'8.Timeline'!AX$5,'4.Team'!$BP:$BP)&gt;0,'8.Timeline'!AX$4,"")</f>
        <v/>
      </c>
      <c r="AY16" s="265" t="str">
        <f>IF(SUMIF('4.Team'!$CG:$CG,'8.Timeline'!AY$5,'4.Team'!$BP:$BP)&gt;0,'8.Timeline'!AY$4,"")</f>
        <v/>
      </c>
      <c r="AZ16" s="265" t="str">
        <f>IF(SUMIF('4.Team'!$CG:$CG,'8.Timeline'!AZ$5,'4.Team'!$BP:$BP)&gt;0,'8.Timeline'!AZ$4,"")</f>
        <v/>
      </c>
      <c r="BA16" s="265" t="str">
        <f>IF(SUMIF('4.Team'!$CG:$CG,'8.Timeline'!BA$5,'4.Team'!$BP:$BP)&gt;0,'8.Timeline'!BA$4,"")</f>
        <v/>
      </c>
      <c r="BB16" s="265" t="str">
        <f>IF(SUMIF('4.Team'!$CG:$CG,'8.Timeline'!BB$5,'4.Team'!$BP:$BP)&gt;0,'8.Timeline'!BB$4,"")</f>
        <v/>
      </c>
    </row>
    <row r="17" spans="1:56" s="36" customFormat="1" ht="23.45" customHeight="1" x14ac:dyDescent="0.25">
      <c r="A17" s="36" t="s">
        <v>29</v>
      </c>
      <c r="B17" s="27">
        <v>12</v>
      </c>
      <c r="C17" s="28">
        <f>+'3.Tasks'!C15</f>
        <v>0</v>
      </c>
      <c r="D17" s="29">
        <f>+'4.Team'!BQ31+'4.Team'!BQ40+'4.Team'!BQ49</f>
        <v>0</v>
      </c>
      <c r="E17" s="30"/>
      <c r="F17" s="31" t="str">
        <f t="shared" si="2"/>
        <v>NA</v>
      </c>
      <c r="G17" s="32">
        <f ca="1">+'3.Tasks'!J15</f>
        <v>0</v>
      </c>
      <c r="H17" s="33">
        <f ca="1">+'3.Tasks'!K15</f>
        <v>0</v>
      </c>
      <c r="I17" s="33" t="e">
        <f ca="1">+'3.Tasks'!L15</f>
        <v>#N/A</v>
      </c>
      <c r="J17" s="33" t="e">
        <f ca="1">+'3.Tasks'!M15</f>
        <v>#N/A</v>
      </c>
      <c r="K17" s="33" t="e">
        <f ca="1">+'3.Tasks'!N15</f>
        <v>#N/A</v>
      </c>
      <c r="L17" s="33" t="e">
        <f ca="1">+'3.Tasks'!O15</f>
        <v>#N/A</v>
      </c>
      <c r="M17" s="33" t="e">
        <f ca="1">+'3.Tasks'!P15</f>
        <v>#N/A</v>
      </c>
      <c r="N17" s="33" t="e">
        <f ca="1">+'3.Tasks'!Q15</f>
        <v>#N/A</v>
      </c>
      <c r="O17" s="33" t="e">
        <f ca="1">+'3.Tasks'!R15</f>
        <v>#N/A</v>
      </c>
      <c r="P17" s="33" t="e">
        <f ca="1">+'3.Tasks'!S15</f>
        <v>#N/A</v>
      </c>
      <c r="Q17" s="33" t="e">
        <f ca="1">+'3.Tasks'!T15</f>
        <v>#N/A</v>
      </c>
      <c r="R17" s="34" t="e">
        <f ca="1">+'3.Tasks'!U15</f>
        <v>#N/A</v>
      </c>
      <c r="S17" s="35" t="e">
        <f ca="1">+'3.Tasks'!V15</f>
        <v>#N/A</v>
      </c>
      <c r="T17" s="33" t="e">
        <f ca="1">+'3.Tasks'!W15</f>
        <v>#N/A</v>
      </c>
      <c r="U17" s="33" t="e">
        <f ca="1">+'3.Tasks'!X15</f>
        <v>#N/A</v>
      </c>
      <c r="V17" s="33" t="e">
        <f ca="1">+'3.Tasks'!Y15</f>
        <v>#N/A</v>
      </c>
      <c r="W17" s="33" t="e">
        <f ca="1">+'3.Tasks'!Z15</f>
        <v>#N/A</v>
      </c>
      <c r="X17" s="33" t="e">
        <f ca="1">+'3.Tasks'!AA15</f>
        <v>#N/A</v>
      </c>
      <c r="Y17" s="33" t="e">
        <f ca="1">+'3.Tasks'!AB15</f>
        <v>#N/A</v>
      </c>
      <c r="Z17" s="33" t="e">
        <f ca="1">+'3.Tasks'!AC15</f>
        <v>#N/A</v>
      </c>
      <c r="AA17" s="33" t="e">
        <f ca="1">+'3.Tasks'!AD15</f>
        <v>#N/A</v>
      </c>
      <c r="AB17" s="33" t="e">
        <f ca="1">+'3.Tasks'!AE15</f>
        <v>#N/A</v>
      </c>
      <c r="AC17" s="33" t="e">
        <f ca="1">+'3.Tasks'!AF15</f>
        <v>#N/A</v>
      </c>
      <c r="AD17" s="34" t="e">
        <f ca="1">+'3.Tasks'!AG15</f>
        <v>#N/A</v>
      </c>
      <c r="AE17" s="35" t="e">
        <f ca="1">+'3.Tasks'!AH15</f>
        <v>#N/A</v>
      </c>
      <c r="AF17" s="33" t="e">
        <f ca="1">+'3.Tasks'!AI15</f>
        <v>#N/A</v>
      </c>
      <c r="AG17" s="33" t="e">
        <f ca="1">+'3.Tasks'!AJ15</f>
        <v>#N/A</v>
      </c>
      <c r="AH17" s="33" t="e">
        <f ca="1">+'3.Tasks'!AK15</f>
        <v>#N/A</v>
      </c>
      <c r="AI17" s="33" t="e">
        <f ca="1">+'3.Tasks'!AL15</f>
        <v>#N/A</v>
      </c>
      <c r="AJ17" s="33" t="e">
        <f ca="1">+'3.Tasks'!AM15</f>
        <v>#N/A</v>
      </c>
      <c r="AK17" s="33" t="e">
        <f ca="1">+'3.Tasks'!AN15</f>
        <v>#N/A</v>
      </c>
      <c r="AL17" s="33" t="e">
        <f ca="1">+'3.Tasks'!AO15</f>
        <v>#N/A</v>
      </c>
      <c r="AM17" s="33" t="e">
        <f ca="1">+'3.Tasks'!AP15</f>
        <v>#N/A</v>
      </c>
      <c r="AN17" s="33" t="e">
        <f ca="1">+'3.Tasks'!AQ15</f>
        <v>#N/A</v>
      </c>
      <c r="AO17" s="33" t="e">
        <f ca="1">+'3.Tasks'!AR15</f>
        <v>#N/A</v>
      </c>
      <c r="AP17" s="34" t="e">
        <f ca="1">+'3.Tasks'!AS15</f>
        <v>#N/A</v>
      </c>
      <c r="AR17" s="265" t="str">
        <f>IF(SUMIF('4.Team'!$CG:$CG,'8.Timeline'!AR$5,'4.Team'!$BQ:$BQ)&gt;0,'8.Timeline'!AR$4,"")</f>
        <v/>
      </c>
      <c r="AS17" s="265" t="str">
        <f>IF(SUMIF('4.Team'!$CG:$CG,'8.Timeline'!AS$5,'4.Team'!$BQ:$BQ)&gt;0,'8.Timeline'!AS$4,"")</f>
        <v/>
      </c>
      <c r="AT17" s="265" t="str">
        <f>IF(SUMIF('4.Team'!$CG:$CG,'8.Timeline'!AT$5,'4.Team'!$BQ:$BQ)&gt;0,'8.Timeline'!AT$4,"")</f>
        <v/>
      </c>
      <c r="AU17" s="265" t="str">
        <f>IF(SUMIF('4.Team'!$CG:$CG,'8.Timeline'!AU$5,'4.Team'!$BQ:$BQ)&gt;0,'8.Timeline'!AU$4,"")</f>
        <v/>
      </c>
      <c r="AV17" s="265" t="str">
        <f>IF(SUMIF('4.Team'!$CG:$CG,'8.Timeline'!AV$5,'4.Team'!$BQ:$BQ)&gt;0,'8.Timeline'!AV$4,"")</f>
        <v/>
      </c>
      <c r="AW17" s="265" t="str">
        <f>IF(SUMIF('4.Team'!$CG:$CG,'8.Timeline'!AW$5,'4.Team'!$BQ:$BQ)&gt;0,'8.Timeline'!AW$4,"")</f>
        <v/>
      </c>
      <c r="AX17" s="265" t="str">
        <f>IF(SUMIF('4.Team'!$CG:$CG,'8.Timeline'!AX$5,'4.Team'!$BQ:$BQ)&gt;0,'8.Timeline'!AX$4,"")</f>
        <v/>
      </c>
      <c r="AY17" s="265" t="str">
        <f>IF(SUMIF('4.Team'!$CG:$CG,'8.Timeline'!AY$5,'4.Team'!$BQ:$BQ)&gt;0,'8.Timeline'!AY$4,"")</f>
        <v/>
      </c>
      <c r="AZ17" s="265" t="str">
        <f>IF(SUMIF('4.Team'!$CG:$CG,'8.Timeline'!AZ$5,'4.Team'!$BQ:$BQ)&gt;0,'8.Timeline'!AZ$4,"")</f>
        <v/>
      </c>
      <c r="BA17" s="265" t="str">
        <f>IF(SUMIF('4.Team'!$CG:$CG,'8.Timeline'!BA$5,'4.Team'!$BQ:$BQ)&gt;0,'8.Timeline'!BA$4,"")</f>
        <v/>
      </c>
      <c r="BB17" s="265" t="str">
        <f>IF(SUMIF('4.Team'!$CG:$CG,'8.Timeline'!BB$5,'4.Team'!$BQ:$BQ)&gt;0,'8.Timeline'!BB$4,"")</f>
        <v/>
      </c>
    </row>
    <row r="18" spans="1:56" s="36" customFormat="1" ht="23.45" customHeight="1" x14ac:dyDescent="0.25">
      <c r="A18" s="36" t="s">
        <v>30</v>
      </c>
      <c r="B18" s="27">
        <v>13</v>
      </c>
      <c r="C18" s="28">
        <f>+'3.Tasks'!C16</f>
        <v>0</v>
      </c>
      <c r="D18" s="29">
        <f>+'4.Team'!BR31+'4.Team'!BR40+'4.Team'!BR49</f>
        <v>0</v>
      </c>
      <c r="E18" s="30"/>
      <c r="F18" s="31" t="str">
        <f t="shared" si="2"/>
        <v>NA</v>
      </c>
      <c r="G18" s="32">
        <f ca="1">+'3.Tasks'!J16</f>
        <v>0</v>
      </c>
      <c r="H18" s="33">
        <f ca="1">+'3.Tasks'!K16</f>
        <v>0</v>
      </c>
      <c r="I18" s="33" t="e">
        <f ca="1">+'3.Tasks'!L16</f>
        <v>#N/A</v>
      </c>
      <c r="J18" s="33" t="e">
        <f ca="1">+'3.Tasks'!M16</f>
        <v>#N/A</v>
      </c>
      <c r="K18" s="33" t="e">
        <f ca="1">+'3.Tasks'!N16</f>
        <v>#N/A</v>
      </c>
      <c r="L18" s="33" t="e">
        <f ca="1">+'3.Tasks'!O16</f>
        <v>#N/A</v>
      </c>
      <c r="M18" s="33" t="e">
        <f ca="1">+'3.Tasks'!P16</f>
        <v>#N/A</v>
      </c>
      <c r="N18" s="33" t="e">
        <f ca="1">+'3.Tasks'!Q16</f>
        <v>#N/A</v>
      </c>
      <c r="O18" s="33" t="e">
        <f ca="1">+'3.Tasks'!R16</f>
        <v>#N/A</v>
      </c>
      <c r="P18" s="33" t="e">
        <f ca="1">+'3.Tasks'!S16</f>
        <v>#N/A</v>
      </c>
      <c r="Q18" s="33" t="e">
        <f ca="1">+'3.Tasks'!T16</f>
        <v>#N/A</v>
      </c>
      <c r="R18" s="34" t="e">
        <f ca="1">+'3.Tasks'!U16</f>
        <v>#N/A</v>
      </c>
      <c r="S18" s="35" t="e">
        <f ca="1">+'3.Tasks'!V16</f>
        <v>#N/A</v>
      </c>
      <c r="T18" s="33" t="e">
        <f ca="1">+'3.Tasks'!W16</f>
        <v>#N/A</v>
      </c>
      <c r="U18" s="33" t="e">
        <f ca="1">+'3.Tasks'!X16</f>
        <v>#N/A</v>
      </c>
      <c r="V18" s="33" t="e">
        <f ca="1">+'3.Tasks'!Y16</f>
        <v>#N/A</v>
      </c>
      <c r="W18" s="33" t="e">
        <f ca="1">+'3.Tasks'!Z16</f>
        <v>#N/A</v>
      </c>
      <c r="X18" s="33" t="e">
        <f ca="1">+'3.Tasks'!AA16</f>
        <v>#N/A</v>
      </c>
      <c r="Y18" s="33" t="e">
        <f ca="1">+'3.Tasks'!AB16</f>
        <v>#N/A</v>
      </c>
      <c r="Z18" s="33" t="e">
        <f ca="1">+'3.Tasks'!AC16</f>
        <v>#N/A</v>
      </c>
      <c r="AA18" s="33" t="e">
        <f ca="1">+'3.Tasks'!AD16</f>
        <v>#N/A</v>
      </c>
      <c r="AB18" s="33" t="e">
        <f ca="1">+'3.Tasks'!AE16</f>
        <v>#N/A</v>
      </c>
      <c r="AC18" s="33" t="e">
        <f ca="1">+'3.Tasks'!AF16</f>
        <v>#N/A</v>
      </c>
      <c r="AD18" s="34" t="e">
        <f ca="1">+'3.Tasks'!AG16</f>
        <v>#N/A</v>
      </c>
      <c r="AE18" s="35" t="e">
        <f ca="1">+'3.Tasks'!AH16</f>
        <v>#N/A</v>
      </c>
      <c r="AF18" s="33" t="e">
        <f ca="1">+'3.Tasks'!AI16</f>
        <v>#N/A</v>
      </c>
      <c r="AG18" s="33" t="e">
        <f ca="1">+'3.Tasks'!AJ16</f>
        <v>#N/A</v>
      </c>
      <c r="AH18" s="33" t="e">
        <f ca="1">+'3.Tasks'!AK16</f>
        <v>#N/A</v>
      </c>
      <c r="AI18" s="33" t="e">
        <f ca="1">+'3.Tasks'!AL16</f>
        <v>#N/A</v>
      </c>
      <c r="AJ18" s="33" t="e">
        <f ca="1">+'3.Tasks'!AM16</f>
        <v>#N/A</v>
      </c>
      <c r="AK18" s="33" t="e">
        <f ca="1">+'3.Tasks'!AN16</f>
        <v>#N/A</v>
      </c>
      <c r="AL18" s="33" t="e">
        <f ca="1">+'3.Tasks'!AO16</f>
        <v>#N/A</v>
      </c>
      <c r="AM18" s="33" t="e">
        <f ca="1">+'3.Tasks'!AP16</f>
        <v>#N/A</v>
      </c>
      <c r="AN18" s="33" t="e">
        <f ca="1">+'3.Tasks'!AQ16</f>
        <v>#N/A</v>
      </c>
      <c r="AO18" s="33" t="e">
        <f ca="1">+'3.Tasks'!AR16</f>
        <v>#N/A</v>
      </c>
      <c r="AP18" s="34" t="e">
        <f ca="1">+'3.Tasks'!AS16</f>
        <v>#N/A</v>
      </c>
      <c r="AR18" s="265" t="str">
        <f>IF(SUMIF('4.Team'!$CG:$CG,'8.Timeline'!AR$5,'4.Team'!$BR:$BR)&gt;0,'8.Timeline'!AR$4,"")</f>
        <v/>
      </c>
      <c r="AS18" s="265" t="str">
        <f>IF(SUMIF('4.Team'!$CG:$CG,'8.Timeline'!AS$5,'4.Team'!$BR:$BR)&gt;0,'8.Timeline'!AS$4,"")</f>
        <v/>
      </c>
      <c r="AT18" s="265" t="str">
        <f>IF(SUMIF('4.Team'!$CG:$CG,'8.Timeline'!AT$5,'4.Team'!$BR:$BR)&gt;0,'8.Timeline'!AT$4,"")</f>
        <v/>
      </c>
      <c r="AU18" s="265" t="str">
        <f>IF(SUMIF('4.Team'!$CG:$CG,'8.Timeline'!AU$5,'4.Team'!$BR:$BR)&gt;0,'8.Timeline'!AU$4,"")</f>
        <v/>
      </c>
      <c r="AV18" s="265" t="str">
        <f>IF(SUMIF('4.Team'!$CG:$CG,'8.Timeline'!AV$5,'4.Team'!$BR:$BR)&gt;0,'8.Timeline'!AV$4,"")</f>
        <v/>
      </c>
      <c r="AW18" s="265" t="str">
        <f>IF(SUMIF('4.Team'!$CG:$CG,'8.Timeline'!AW$5,'4.Team'!$BR:$BR)&gt;0,'8.Timeline'!AW$4,"")</f>
        <v/>
      </c>
      <c r="AX18" s="265" t="str">
        <f>IF(SUMIF('4.Team'!$CG:$CG,'8.Timeline'!AX$5,'4.Team'!$BR:$BR)&gt;0,'8.Timeline'!AX$4,"")</f>
        <v/>
      </c>
      <c r="AY18" s="265" t="str">
        <f>IF(SUMIF('4.Team'!$CG:$CG,'8.Timeline'!AY$5,'4.Team'!$BR:$BR)&gt;0,'8.Timeline'!AY$4,"")</f>
        <v/>
      </c>
      <c r="AZ18" s="265" t="str">
        <f>IF(SUMIF('4.Team'!$CG:$CG,'8.Timeline'!AZ$5,'4.Team'!$BR:$BR)&gt;0,'8.Timeline'!AZ$4,"")</f>
        <v/>
      </c>
      <c r="BA18" s="265" t="str">
        <f>IF(SUMIF('4.Team'!$CG:$CG,'8.Timeline'!BA$5,'4.Team'!$BR:$BR)&gt;0,'8.Timeline'!BA$4,"")</f>
        <v/>
      </c>
      <c r="BB18" s="265" t="str">
        <f>IF(SUMIF('4.Team'!$CG:$CG,'8.Timeline'!BB$5,'4.Team'!$BR:$BR)&gt;0,'8.Timeline'!BB$4,"")</f>
        <v/>
      </c>
    </row>
    <row r="19" spans="1:56" s="36" customFormat="1" ht="23.45" customHeight="1" x14ac:dyDescent="0.25">
      <c r="A19" s="36" t="s">
        <v>31</v>
      </c>
      <c r="B19" s="27">
        <v>14</v>
      </c>
      <c r="C19" s="28">
        <f>+'3.Tasks'!C17</f>
        <v>0</v>
      </c>
      <c r="D19" s="29">
        <f>+'4.Team'!BS31+'4.Team'!BS40+'4.Team'!BS49</f>
        <v>0</v>
      </c>
      <c r="E19" s="30"/>
      <c r="F19" s="31" t="str">
        <f t="shared" si="2"/>
        <v>NA</v>
      </c>
      <c r="G19" s="32">
        <f ca="1">+'3.Tasks'!J17</f>
        <v>0</v>
      </c>
      <c r="H19" s="33">
        <f ca="1">+'3.Tasks'!K17</f>
        <v>0</v>
      </c>
      <c r="I19" s="33" t="e">
        <f ca="1">+'3.Tasks'!L17</f>
        <v>#N/A</v>
      </c>
      <c r="J19" s="33" t="e">
        <f ca="1">+'3.Tasks'!M17</f>
        <v>#N/A</v>
      </c>
      <c r="K19" s="33" t="e">
        <f ca="1">+'3.Tasks'!N17</f>
        <v>#N/A</v>
      </c>
      <c r="L19" s="33" t="e">
        <f ca="1">+'3.Tasks'!O17</f>
        <v>#N/A</v>
      </c>
      <c r="M19" s="33" t="e">
        <f ca="1">+'3.Tasks'!P17</f>
        <v>#N/A</v>
      </c>
      <c r="N19" s="33" t="e">
        <f ca="1">+'3.Tasks'!Q17</f>
        <v>#N/A</v>
      </c>
      <c r="O19" s="33" t="e">
        <f ca="1">+'3.Tasks'!R17</f>
        <v>#N/A</v>
      </c>
      <c r="P19" s="33" t="e">
        <f ca="1">+'3.Tasks'!S17</f>
        <v>#N/A</v>
      </c>
      <c r="Q19" s="33" t="e">
        <f ca="1">+'3.Tasks'!T17</f>
        <v>#N/A</v>
      </c>
      <c r="R19" s="34" t="e">
        <f ca="1">+'3.Tasks'!U17</f>
        <v>#N/A</v>
      </c>
      <c r="S19" s="35" t="e">
        <f ca="1">+'3.Tasks'!V17</f>
        <v>#N/A</v>
      </c>
      <c r="T19" s="33" t="e">
        <f ca="1">+'3.Tasks'!W17</f>
        <v>#N/A</v>
      </c>
      <c r="U19" s="33" t="e">
        <f ca="1">+'3.Tasks'!X17</f>
        <v>#N/A</v>
      </c>
      <c r="V19" s="33" t="e">
        <f ca="1">+'3.Tasks'!Y17</f>
        <v>#N/A</v>
      </c>
      <c r="W19" s="33" t="e">
        <f ca="1">+'3.Tasks'!Z17</f>
        <v>#N/A</v>
      </c>
      <c r="X19" s="33" t="e">
        <f ca="1">+'3.Tasks'!AA17</f>
        <v>#N/A</v>
      </c>
      <c r="Y19" s="33" t="e">
        <f ca="1">+'3.Tasks'!AB17</f>
        <v>#N/A</v>
      </c>
      <c r="Z19" s="33" t="e">
        <f ca="1">+'3.Tasks'!AC17</f>
        <v>#N/A</v>
      </c>
      <c r="AA19" s="33" t="e">
        <f ca="1">+'3.Tasks'!AD17</f>
        <v>#N/A</v>
      </c>
      <c r="AB19" s="33" t="e">
        <f ca="1">+'3.Tasks'!AE17</f>
        <v>#N/A</v>
      </c>
      <c r="AC19" s="33" t="e">
        <f ca="1">+'3.Tasks'!AF17</f>
        <v>#N/A</v>
      </c>
      <c r="AD19" s="34" t="e">
        <f ca="1">+'3.Tasks'!AG17</f>
        <v>#N/A</v>
      </c>
      <c r="AE19" s="35" t="e">
        <f ca="1">+'3.Tasks'!AH17</f>
        <v>#N/A</v>
      </c>
      <c r="AF19" s="33" t="e">
        <f ca="1">+'3.Tasks'!AI17</f>
        <v>#N/A</v>
      </c>
      <c r="AG19" s="33" t="e">
        <f ca="1">+'3.Tasks'!AJ17</f>
        <v>#N/A</v>
      </c>
      <c r="AH19" s="33" t="e">
        <f ca="1">+'3.Tasks'!AK17</f>
        <v>#N/A</v>
      </c>
      <c r="AI19" s="33" t="e">
        <f ca="1">+'3.Tasks'!AL17</f>
        <v>#N/A</v>
      </c>
      <c r="AJ19" s="33" t="e">
        <f ca="1">+'3.Tasks'!AM17</f>
        <v>#N/A</v>
      </c>
      <c r="AK19" s="33" t="e">
        <f ca="1">+'3.Tasks'!AN17</f>
        <v>#N/A</v>
      </c>
      <c r="AL19" s="33" t="e">
        <f ca="1">+'3.Tasks'!AO17</f>
        <v>#N/A</v>
      </c>
      <c r="AM19" s="33" t="e">
        <f ca="1">+'3.Tasks'!AP17</f>
        <v>#N/A</v>
      </c>
      <c r="AN19" s="33" t="e">
        <f ca="1">+'3.Tasks'!AQ17</f>
        <v>#N/A</v>
      </c>
      <c r="AO19" s="33" t="e">
        <f ca="1">+'3.Tasks'!AR17</f>
        <v>#N/A</v>
      </c>
      <c r="AP19" s="34" t="e">
        <f ca="1">+'3.Tasks'!AS17</f>
        <v>#N/A</v>
      </c>
      <c r="AR19" s="265" t="str">
        <f>IF(SUMIF('4.Team'!$CG:$CG,'8.Timeline'!AR$5,'4.Team'!$BS:$BS)&gt;0,'8.Timeline'!AR$4,"")</f>
        <v/>
      </c>
      <c r="AS19" s="265" t="str">
        <f>IF(SUMIF('4.Team'!$CG:$CG,'8.Timeline'!AS$5,'4.Team'!$BS:$BS)&gt;0,'8.Timeline'!AS$4,"")</f>
        <v/>
      </c>
      <c r="AT19" s="265" t="str">
        <f>IF(SUMIF('4.Team'!$CG:$CG,'8.Timeline'!AT$5,'4.Team'!$BS:$BS)&gt;0,'8.Timeline'!AT$4,"")</f>
        <v/>
      </c>
      <c r="AU19" s="265" t="str">
        <f>IF(SUMIF('4.Team'!$CG:$CG,'8.Timeline'!AU$5,'4.Team'!$BS:$BS)&gt;0,'8.Timeline'!AU$4,"")</f>
        <v/>
      </c>
      <c r="AV19" s="265" t="str">
        <f>IF(SUMIF('4.Team'!$CG:$CG,'8.Timeline'!AV$5,'4.Team'!$BS:$BS)&gt;0,'8.Timeline'!AV$4,"")</f>
        <v/>
      </c>
      <c r="AW19" s="265" t="str">
        <f>IF(SUMIF('4.Team'!$CG:$CG,'8.Timeline'!AW$5,'4.Team'!$BS:$BS)&gt;0,'8.Timeline'!AW$4,"")</f>
        <v/>
      </c>
      <c r="AX19" s="265" t="str">
        <f>IF(SUMIF('4.Team'!$CG:$CG,'8.Timeline'!AX$5,'4.Team'!$BS:$BS)&gt;0,'8.Timeline'!AX$4,"")</f>
        <v/>
      </c>
      <c r="AY19" s="265" t="str">
        <f>IF(SUMIF('4.Team'!$CG:$CG,'8.Timeline'!AY$5,'4.Team'!$BS:$BS)&gt;0,'8.Timeline'!AY$4,"")</f>
        <v/>
      </c>
      <c r="AZ19" s="265" t="str">
        <f>IF(SUMIF('4.Team'!$CG:$CG,'8.Timeline'!AZ$5,'4.Team'!$BS:$BS)&gt;0,'8.Timeline'!AZ$4,"")</f>
        <v/>
      </c>
      <c r="BA19" s="265" t="str">
        <f>IF(SUMIF('4.Team'!$CG:$CG,'8.Timeline'!BA$5,'4.Team'!$BS:$BS)&gt;0,'8.Timeline'!BA$4,"")</f>
        <v/>
      </c>
      <c r="BB19" s="265" t="str">
        <f>IF(SUMIF('4.Team'!$CG:$CG,'8.Timeline'!BB$5,'4.Team'!$BS:$BS)&gt;0,'8.Timeline'!BB$4,"")</f>
        <v/>
      </c>
    </row>
    <row r="20" spans="1:56" s="36" customFormat="1" ht="23.45" customHeight="1" x14ac:dyDescent="0.25">
      <c r="A20" s="36" t="s">
        <v>32</v>
      </c>
      <c r="B20" s="27">
        <v>15</v>
      </c>
      <c r="C20" s="28">
        <f>+'3.Tasks'!C18</f>
        <v>0</v>
      </c>
      <c r="D20" s="29">
        <f>+'4.Team'!BT31+'4.Team'!BT40+'4.Team'!BT49</f>
        <v>0</v>
      </c>
      <c r="E20" s="30"/>
      <c r="F20" s="31" t="str">
        <f t="shared" si="2"/>
        <v>NA</v>
      </c>
      <c r="G20" s="32">
        <f ca="1">+'3.Tasks'!J18</f>
        <v>0</v>
      </c>
      <c r="H20" s="33">
        <f ca="1">+'3.Tasks'!K18</f>
        <v>0</v>
      </c>
      <c r="I20" s="33" t="e">
        <f ca="1">+'3.Tasks'!L18</f>
        <v>#N/A</v>
      </c>
      <c r="J20" s="33" t="e">
        <f ca="1">+'3.Tasks'!M18</f>
        <v>#N/A</v>
      </c>
      <c r="K20" s="33" t="e">
        <f ca="1">+'3.Tasks'!N18</f>
        <v>#N/A</v>
      </c>
      <c r="L20" s="33" t="e">
        <f ca="1">+'3.Tasks'!O18</f>
        <v>#N/A</v>
      </c>
      <c r="M20" s="33" t="e">
        <f ca="1">+'3.Tasks'!P18</f>
        <v>#N/A</v>
      </c>
      <c r="N20" s="33" t="e">
        <f ca="1">+'3.Tasks'!Q18</f>
        <v>#N/A</v>
      </c>
      <c r="O20" s="33" t="e">
        <f ca="1">+'3.Tasks'!R18</f>
        <v>#N/A</v>
      </c>
      <c r="P20" s="33" t="e">
        <f ca="1">+'3.Tasks'!S18</f>
        <v>#N/A</v>
      </c>
      <c r="Q20" s="33" t="e">
        <f ca="1">+'3.Tasks'!T18</f>
        <v>#N/A</v>
      </c>
      <c r="R20" s="34" t="e">
        <f ca="1">+'3.Tasks'!U18</f>
        <v>#N/A</v>
      </c>
      <c r="S20" s="35" t="e">
        <f ca="1">+'3.Tasks'!V18</f>
        <v>#N/A</v>
      </c>
      <c r="T20" s="33" t="e">
        <f ca="1">+'3.Tasks'!W18</f>
        <v>#N/A</v>
      </c>
      <c r="U20" s="33" t="e">
        <f ca="1">+'3.Tasks'!X18</f>
        <v>#N/A</v>
      </c>
      <c r="V20" s="33" t="e">
        <f ca="1">+'3.Tasks'!Y18</f>
        <v>#N/A</v>
      </c>
      <c r="W20" s="33" t="e">
        <f ca="1">+'3.Tasks'!Z18</f>
        <v>#N/A</v>
      </c>
      <c r="X20" s="33" t="e">
        <f ca="1">+'3.Tasks'!AA18</f>
        <v>#N/A</v>
      </c>
      <c r="Y20" s="33" t="e">
        <f ca="1">+'3.Tasks'!AB18</f>
        <v>#N/A</v>
      </c>
      <c r="Z20" s="33" t="e">
        <f ca="1">+'3.Tasks'!AC18</f>
        <v>#N/A</v>
      </c>
      <c r="AA20" s="33" t="e">
        <f ca="1">+'3.Tasks'!AD18</f>
        <v>#N/A</v>
      </c>
      <c r="AB20" s="33" t="e">
        <f ca="1">+'3.Tasks'!AE18</f>
        <v>#N/A</v>
      </c>
      <c r="AC20" s="33" t="e">
        <f ca="1">+'3.Tasks'!AF18</f>
        <v>#N/A</v>
      </c>
      <c r="AD20" s="34" t="e">
        <f ca="1">+'3.Tasks'!AG18</f>
        <v>#N/A</v>
      </c>
      <c r="AE20" s="35" t="e">
        <f ca="1">+'3.Tasks'!AH18</f>
        <v>#N/A</v>
      </c>
      <c r="AF20" s="33" t="e">
        <f ca="1">+'3.Tasks'!AI18</f>
        <v>#N/A</v>
      </c>
      <c r="AG20" s="33" t="e">
        <f ca="1">+'3.Tasks'!AJ18</f>
        <v>#N/A</v>
      </c>
      <c r="AH20" s="33" t="e">
        <f ca="1">+'3.Tasks'!AK18</f>
        <v>#N/A</v>
      </c>
      <c r="AI20" s="33" t="e">
        <f ca="1">+'3.Tasks'!AL18</f>
        <v>#N/A</v>
      </c>
      <c r="AJ20" s="33" t="e">
        <f ca="1">+'3.Tasks'!AM18</f>
        <v>#N/A</v>
      </c>
      <c r="AK20" s="33" t="e">
        <f ca="1">+'3.Tasks'!AN18</f>
        <v>#N/A</v>
      </c>
      <c r="AL20" s="33" t="e">
        <f ca="1">+'3.Tasks'!AO18</f>
        <v>#N/A</v>
      </c>
      <c r="AM20" s="33" t="e">
        <f ca="1">+'3.Tasks'!AP18</f>
        <v>#N/A</v>
      </c>
      <c r="AN20" s="33" t="e">
        <f ca="1">+'3.Tasks'!AQ18</f>
        <v>#N/A</v>
      </c>
      <c r="AO20" s="33" t="e">
        <f ca="1">+'3.Tasks'!AR18</f>
        <v>#N/A</v>
      </c>
      <c r="AP20" s="34" t="e">
        <f ca="1">+'3.Tasks'!AS18</f>
        <v>#N/A</v>
      </c>
      <c r="AR20" s="265" t="str">
        <f>IF(SUMIF('4.Team'!$CG:$CG,'8.Timeline'!AR$5,'4.Team'!$BT:$BT)&gt;0,'8.Timeline'!AR$4,"")</f>
        <v/>
      </c>
      <c r="AS20" s="265" t="str">
        <f>IF(SUMIF('4.Team'!$CG:$CG,'8.Timeline'!AS$5,'4.Team'!$BT:$BT)&gt;0,'8.Timeline'!AS$4,"")</f>
        <v/>
      </c>
      <c r="AT20" s="265" t="str">
        <f>IF(SUMIF('4.Team'!$CG:$CG,'8.Timeline'!AT$5,'4.Team'!$BT:$BT)&gt;0,'8.Timeline'!AT$4,"")</f>
        <v/>
      </c>
      <c r="AU20" s="265" t="str">
        <f>IF(SUMIF('4.Team'!$CG:$CG,'8.Timeline'!AU$5,'4.Team'!$BT:$BT)&gt;0,'8.Timeline'!AU$4,"")</f>
        <v/>
      </c>
      <c r="AV20" s="265" t="str">
        <f>IF(SUMIF('4.Team'!$CG:$CG,'8.Timeline'!AV$5,'4.Team'!$BT:$BT)&gt;0,'8.Timeline'!AV$4,"")</f>
        <v/>
      </c>
      <c r="AW20" s="265" t="str">
        <f>IF(SUMIF('4.Team'!$CG:$CG,'8.Timeline'!AW$5,'4.Team'!$BT:$BT)&gt;0,'8.Timeline'!AW$4,"")</f>
        <v/>
      </c>
      <c r="AX20" s="265" t="str">
        <f>IF(SUMIF('4.Team'!$CG:$CG,'8.Timeline'!AX$5,'4.Team'!$BT:$BT)&gt;0,'8.Timeline'!AX$4,"")</f>
        <v/>
      </c>
      <c r="AY20" s="265" t="str">
        <f>IF(SUMIF('4.Team'!$CG:$CG,'8.Timeline'!AY$5,'4.Team'!$BT:$BT)&gt;0,'8.Timeline'!AY$4,"")</f>
        <v/>
      </c>
      <c r="AZ20" s="265" t="str">
        <f>IF(SUMIF('4.Team'!$CG:$CG,'8.Timeline'!AZ$5,'4.Team'!$BT:$BT)&gt;0,'8.Timeline'!AZ$4,"")</f>
        <v/>
      </c>
      <c r="BA20" s="265" t="str">
        <f>IF(SUMIF('4.Team'!$CG:$CG,'8.Timeline'!BA$5,'4.Team'!$BT:$BT)&gt;0,'8.Timeline'!BA$4,"")</f>
        <v/>
      </c>
      <c r="BB20" s="265" t="str">
        <f>IF(SUMIF('4.Team'!$CG:$CG,'8.Timeline'!BB$5,'4.Team'!$BT:$BT)&gt;0,'8.Timeline'!BB$4,"")</f>
        <v/>
      </c>
    </row>
    <row r="21" spans="1:56" s="36" customFormat="1" ht="23.45" hidden="1" customHeight="1" x14ac:dyDescent="0.25">
      <c r="A21" s="36" t="s">
        <v>33</v>
      </c>
      <c r="B21" s="27">
        <v>16</v>
      </c>
      <c r="C21" s="28">
        <f>+'3.Tasks'!C19</f>
        <v>0</v>
      </c>
      <c r="D21" s="29">
        <f>+'4.Team'!BU31+'4.Team'!BU40+'4.Team'!BU49</f>
        <v>0</v>
      </c>
      <c r="E21" s="30"/>
      <c r="F21" s="31" t="str">
        <f t="shared" si="2"/>
        <v>NA</v>
      </c>
      <c r="G21" s="32">
        <f ca="1">+'3.Tasks'!J19</f>
        <v>0</v>
      </c>
      <c r="H21" s="33">
        <f ca="1">+'3.Tasks'!K19</f>
        <v>0</v>
      </c>
      <c r="I21" s="33" t="e">
        <f ca="1">+'3.Tasks'!L19</f>
        <v>#N/A</v>
      </c>
      <c r="J21" s="33" t="e">
        <f ca="1">+'3.Tasks'!M19</f>
        <v>#N/A</v>
      </c>
      <c r="K21" s="33" t="e">
        <f ca="1">+'3.Tasks'!N19</f>
        <v>#N/A</v>
      </c>
      <c r="L21" s="33" t="e">
        <f ca="1">+'3.Tasks'!O19</f>
        <v>#N/A</v>
      </c>
      <c r="M21" s="33" t="e">
        <f ca="1">+'3.Tasks'!P19</f>
        <v>#N/A</v>
      </c>
      <c r="N21" s="33" t="e">
        <f ca="1">+'3.Tasks'!Q19</f>
        <v>#N/A</v>
      </c>
      <c r="O21" s="33" t="e">
        <f ca="1">+'3.Tasks'!R19</f>
        <v>#N/A</v>
      </c>
      <c r="P21" s="33" t="e">
        <f ca="1">+'3.Tasks'!S19</f>
        <v>#N/A</v>
      </c>
      <c r="Q21" s="33" t="e">
        <f ca="1">+'3.Tasks'!T19</f>
        <v>#N/A</v>
      </c>
      <c r="R21" s="34" t="e">
        <f ca="1">+'3.Tasks'!U19</f>
        <v>#N/A</v>
      </c>
      <c r="S21" s="35" t="e">
        <f ca="1">+'3.Tasks'!V19</f>
        <v>#N/A</v>
      </c>
      <c r="T21" s="33" t="e">
        <f ca="1">+'3.Tasks'!W19</f>
        <v>#N/A</v>
      </c>
      <c r="U21" s="33" t="e">
        <f ca="1">+'3.Tasks'!X19</f>
        <v>#N/A</v>
      </c>
      <c r="V21" s="33" t="e">
        <f ca="1">+'3.Tasks'!Y19</f>
        <v>#N/A</v>
      </c>
      <c r="W21" s="33" t="e">
        <f ca="1">+'3.Tasks'!Z19</f>
        <v>#N/A</v>
      </c>
      <c r="X21" s="33" t="e">
        <f ca="1">+'3.Tasks'!AA19</f>
        <v>#N/A</v>
      </c>
      <c r="Y21" s="33" t="e">
        <f ca="1">+'3.Tasks'!AB19</f>
        <v>#N/A</v>
      </c>
      <c r="Z21" s="33" t="e">
        <f ca="1">+'3.Tasks'!AC19</f>
        <v>#N/A</v>
      </c>
      <c r="AA21" s="33" t="e">
        <f ca="1">+'3.Tasks'!AD19</f>
        <v>#N/A</v>
      </c>
      <c r="AB21" s="33" t="e">
        <f ca="1">+'3.Tasks'!AE19</f>
        <v>#N/A</v>
      </c>
      <c r="AC21" s="33" t="e">
        <f ca="1">+'3.Tasks'!AF19</f>
        <v>#N/A</v>
      </c>
      <c r="AD21" s="34" t="e">
        <f ca="1">+'3.Tasks'!AG19</f>
        <v>#N/A</v>
      </c>
      <c r="AE21" s="35" t="e">
        <f ca="1">+'3.Tasks'!AH19</f>
        <v>#N/A</v>
      </c>
      <c r="AF21" s="33" t="e">
        <f ca="1">+'3.Tasks'!AI19</f>
        <v>#N/A</v>
      </c>
      <c r="AG21" s="33" t="e">
        <f ca="1">+'3.Tasks'!AJ19</f>
        <v>#N/A</v>
      </c>
      <c r="AH21" s="33" t="e">
        <f ca="1">+'3.Tasks'!AK19</f>
        <v>#N/A</v>
      </c>
      <c r="AI21" s="33" t="e">
        <f ca="1">+'3.Tasks'!AL19</f>
        <v>#N/A</v>
      </c>
      <c r="AJ21" s="33" t="e">
        <f ca="1">+'3.Tasks'!AM19</f>
        <v>#N/A</v>
      </c>
      <c r="AK21" s="33" t="e">
        <f ca="1">+'3.Tasks'!AN19</f>
        <v>#N/A</v>
      </c>
      <c r="AL21" s="33" t="e">
        <f ca="1">+'3.Tasks'!AO19</f>
        <v>#N/A</v>
      </c>
      <c r="AM21" s="33" t="e">
        <f ca="1">+'3.Tasks'!AP19</f>
        <v>#N/A</v>
      </c>
      <c r="AN21" s="33" t="e">
        <f ca="1">+'3.Tasks'!AQ19</f>
        <v>#N/A</v>
      </c>
      <c r="AO21" s="33" t="e">
        <f ca="1">+'3.Tasks'!AR19</f>
        <v>#N/A</v>
      </c>
      <c r="AP21" s="34" t="e">
        <f ca="1">+'3.Tasks'!AS19</f>
        <v>#N/A</v>
      </c>
      <c r="AR21" s="265" t="str">
        <f>IF(SUMIF('4.Team'!$CG:$CG,'8.Timeline'!AR$5,'4.Team'!$BU:$BU)&gt;0,'8.Timeline'!AR$4,"")</f>
        <v/>
      </c>
      <c r="AS21" s="265" t="str">
        <f>IF(SUMIF('4.Team'!$CG:$CG,'8.Timeline'!AS$5,'4.Team'!$BU:$BU)&gt;0,'8.Timeline'!AS$4,"")</f>
        <v/>
      </c>
      <c r="AT21" s="265" t="str">
        <f>IF(SUMIF('4.Team'!$CG:$CG,'8.Timeline'!AT$5,'4.Team'!$BU:$BU)&gt;0,'8.Timeline'!AT$4,"")</f>
        <v/>
      </c>
      <c r="AU21" s="265" t="str">
        <f>IF(SUMIF('4.Team'!$CG:$CG,'8.Timeline'!AU$5,'4.Team'!$BU:$BU)&gt;0,'8.Timeline'!AU$4,"")</f>
        <v/>
      </c>
      <c r="AV21" s="265" t="str">
        <f>IF(SUMIF('4.Team'!$CG:$CG,'8.Timeline'!AV$5,'4.Team'!$BU:$BU)&gt;0,'8.Timeline'!AV$4,"")</f>
        <v/>
      </c>
      <c r="AW21" s="265" t="str">
        <f>IF(SUMIF('4.Team'!$CG:$CG,'8.Timeline'!AW$5,'4.Team'!$BU:$BU)&gt;0,'8.Timeline'!AW$4,"")</f>
        <v/>
      </c>
      <c r="AX21" s="265" t="str">
        <f>IF(SUMIF('4.Team'!$CG:$CG,'8.Timeline'!AX$5,'4.Team'!$BU:$BU)&gt;0,'8.Timeline'!AX$4,"")</f>
        <v/>
      </c>
      <c r="AY21" s="265" t="str">
        <f>IF(SUMIF('4.Team'!$CG:$CG,'8.Timeline'!AY$5,'4.Team'!$BU:$BU)&gt;0,'8.Timeline'!AY$4,"")</f>
        <v/>
      </c>
      <c r="AZ21" s="265" t="str">
        <f>IF(SUMIF('4.Team'!$CG:$CG,'8.Timeline'!AZ$5,'4.Team'!$BU:$BU)&gt;0,'8.Timeline'!AZ$4,"")</f>
        <v/>
      </c>
      <c r="BA21" s="265" t="str">
        <f>IF(SUMIF('4.Team'!$CG:$CG,'8.Timeline'!BA$5,'4.Team'!$BU:$BU)&gt;0,'8.Timeline'!BA$4,"")</f>
        <v/>
      </c>
      <c r="BB21" s="265" t="str">
        <f>IF(SUMIF('4.Team'!$CG:$CG,'8.Timeline'!BB$5,'4.Team'!$BU:$BU)&gt;0,'8.Timeline'!BB$4,"")</f>
        <v/>
      </c>
    </row>
    <row r="22" spans="1:56" s="36" customFormat="1" ht="23.45" hidden="1" customHeight="1" x14ac:dyDescent="0.25">
      <c r="A22" s="36" t="s">
        <v>34</v>
      </c>
      <c r="B22" s="27">
        <v>17</v>
      </c>
      <c r="C22" s="28">
        <f>+'3.Tasks'!C20</f>
        <v>0</v>
      </c>
      <c r="D22" s="29">
        <f>+'4.Team'!BV31+'4.Team'!BV40+'4.Team'!BV49</f>
        <v>0</v>
      </c>
      <c r="E22" s="30"/>
      <c r="F22" s="31" t="str">
        <f t="shared" si="2"/>
        <v>NA</v>
      </c>
      <c r="G22" s="32">
        <f ca="1">+'3.Tasks'!J20</f>
        <v>0</v>
      </c>
      <c r="H22" s="33">
        <f ca="1">+'3.Tasks'!K20</f>
        <v>0</v>
      </c>
      <c r="I22" s="33" t="e">
        <f ca="1">+'3.Tasks'!L20</f>
        <v>#N/A</v>
      </c>
      <c r="J22" s="33" t="e">
        <f ca="1">+'3.Tasks'!M20</f>
        <v>#N/A</v>
      </c>
      <c r="K22" s="33" t="e">
        <f ca="1">+'3.Tasks'!N20</f>
        <v>#N/A</v>
      </c>
      <c r="L22" s="33" t="e">
        <f ca="1">+'3.Tasks'!O20</f>
        <v>#N/A</v>
      </c>
      <c r="M22" s="33" t="e">
        <f ca="1">+'3.Tasks'!P20</f>
        <v>#N/A</v>
      </c>
      <c r="N22" s="33" t="e">
        <f ca="1">+'3.Tasks'!Q20</f>
        <v>#N/A</v>
      </c>
      <c r="O22" s="33" t="e">
        <f ca="1">+'3.Tasks'!R20</f>
        <v>#N/A</v>
      </c>
      <c r="P22" s="33" t="e">
        <f ca="1">+'3.Tasks'!S20</f>
        <v>#N/A</v>
      </c>
      <c r="Q22" s="33" t="e">
        <f ca="1">+'3.Tasks'!T20</f>
        <v>#N/A</v>
      </c>
      <c r="R22" s="34" t="e">
        <f ca="1">+'3.Tasks'!U20</f>
        <v>#N/A</v>
      </c>
      <c r="S22" s="35" t="e">
        <f ca="1">+'3.Tasks'!V20</f>
        <v>#N/A</v>
      </c>
      <c r="T22" s="33" t="e">
        <f ca="1">+'3.Tasks'!W20</f>
        <v>#N/A</v>
      </c>
      <c r="U22" s="33" t="e">
        <f ca="1">+'3.Tasks'!X20</f>
        <v>#N/A</v>
      </c>
      <c r="V22" s="33" t="e">
        <f ca="1">+'3.Tasks'!Y20</f>
        <v>#N/A</v>
      </c>
      <c r="W22" s="33" t="e">
        <f ca="1">+'3.Tasks'!Z20</f>
        <v>#N/A</v>
      </c>
      <c r="X22" s="33" t="e">
        <f ca="1">+'3.Tasks'!AA20</f>
        <v>#N/A</v>
      </c>
      <c r="Y22" s="33" t="e">
        <f ca="1">+'3.Tasks'!AB20</f>
        <v>#N/A</v>
      </c>
      <c r="Z22" s="33" t="e">
        <f ca="1">+'3.Tasks'!AC20</f>
        <v>#N/A</v>
      </c>
      <c r="AA22" s="33" t="e">
        <f ca="1">+'3.Tasks'!AD20</f>
        <v>#N/A</v>
      </c>
      <c r="AB22" s="33" t="e">
        <f ca="1">+'3.Tasks'!AE20</f>
        <v>#N/A</v>
      </c>
      <c r="AC22" s="33" t="e">
        <f ca="1">+'3.Tasks'!AF20</f>
        <v>#N/A</v>
      </c>
      <c r="AD22" s="34" t="e">
        <f ca="1">+'3.Tasks'!AG20</f>
        <v>#N/A</v>
      </c>
      <c r="AE22" s="35" t="e">
        <f ca="1">+'3.Tasks'!AH20</f>
        <v>#N/A</v>
      </c>
      <c r="AF22" s="33" t="e">
        <f ca="1">+'3.Tasks'!AI20</f>
        <v>#N/A</v>
      </c>
      <c r="AG22" s="33" t="e">
        <f ca="1">+'3.Tasks'!AJ20</f>
        <v>#N/A</v>
      </c>
      <c r="AH22" s="33" t="e">
        <f ca="1">+'3.Tasks'!AK20</f>
        <v>#N/A</v>
      </c>
      <c r="AI22" s="33" t="e">
        <f ca="1">+'3.Tasks'!AL20</f>
        <v>#N/A</v>
      </c>
      <c r="AJ22" s="33" t="e">
        <f ca="1">+'3.Tasks'!AM20</f>
        <v>#N/A</v>
      </c>
      <c r="AK22" s="33" t="e">
        <f ca="1">+'3.Tasks'!AN20</f>
        <v>#N/A</v>
      </c>
      <c r="AL22" s="33" t="e">
        <f ca="1">+'3.Tasks'!AO20</f>
        <v>#N/A</v>
      </c>
      <c r="AM22" s="33" t="e">
        <f ca="1">+'3.Tasks'!AP20</f>
        <v>#N/A</v>
      </c>
      <c r="AN22" s="33" t="e">
        <f ca="1">+'3.Tasks'!AQ20</f>
        <v>#N/A</v>
      </c>
      <c r="AO22" s="33" t="e">
        <f ca="1">+'3.Tasks'!AR20</f>
        <v>#N/A</v>
      </c>
      <c r="AP22" s="34" t="e">
        <f ca="1">+'3.Tasks'!AS20</f>
        <v>#N/A</v>
      </c>
      <c r="AR22" s="265" t="str">
        <f>IF(SUMIF('4.Team'!$CG:$CG,'8.Timeline'!AR$5,'4.Team'!$BV:$BV)&gt;0,'8.Timeline'!AR$4,"")</f>
        <v/>
      </c>
      <c r="AS22" s="265" t="str">
        <f>IF(SUMIF('4.Team'!$CG:$CG,'8.Timeline'!AS$5,'4.Team'!$BV:$BV)&gt;0,'8.Timeline'!AS$4,"")</f>
        <v/>
      </c>
      <c r="AT22" s="265" t="str">
        <f>IF(SUMIF('4.Team'!$CG:$CG,'8.Timeline'!AT$5,'4.Team'!$BV:$BV)&gt;0,'8.Timeline'!AT$4,"")</f>
        <v/>
      </c>
      <c r="AU22" s="265" t="str">
        <f>IF(SUMIF('4.Team'!$CG:$CG,'8.Timeline'!AU$5,'4.Team'!$BV:$BV)&gt;0,'8.Timeline'!AU$4,"")</f>
        <v/>
      </c>
      <c r="AV22" s="265" t="str">
        <f>IF(SUMIF('4.Team'!$CG:$CG,'8.Timeline'!AV$5,'4.Team'!$BV:$BV)&gt;0,'8.Timeline'!AV$4,"")</f>
        <v/>
      </c>
      <c r="AW22" s="265" t="str">
        <f>IF(SUMIF('4.Team'!$CG:$CG,'8.Timeline'!AW$5,'4.Team'!$BV:$BV)&gt;0,'8.Timeline'!AW$4,"")</f>
        <v/>
      </c>
      <c r="AX22" s="265" t="str">
        <f>IF(SUMIF('4.Team'!$CG:$CG,'8.Timeline'!AX$5,'4.Team'!$BV:$BV)&gt;0,'8.Timeline'!AX$4,"")</f>
        <v/>
      </c>
      <c r="AY22" s="265" t="str">
        <f>IF(SUMIF('4.Team'!$CG:$CG,'8.Timeline'!AY$5,'4.Team'!$BV:$BV)&gt;0,'8.Timeline'!AY$4,"")</f>
        <v/>
      </c>
      <c r="AZ22" s="265" t="str">
        <f>IF(SUMIF('4.Team'!$CG:$CG,'8.Timeline'!AZ$5,'4.Team'!$BV:$BV)&gt;0,'8.Timeline'!AZ$4,"")</f>
        <v/>
      </c>
      <c r="BA22" s="265" t="str">
        <f>IF(SUMIF('4.Team'!$CG:$CG,'8.Timeline'!BA$5,'4.Team'!$BV:$BV)&gt;0,'8.Timeline'!BA$4,"")</f>
        <v/>
      </c>
      <c r="BB22" s="265" t="str">
        <f>IF(SUMIF('4.Team'!$CG:$CG,'8.Timeline'!BB$5,'4.Team'!$BV:$BV)&gt;0,'8.Timeline'!BB$4,"")</f>
        <v/>
      </c>
    </row>
    <row r="23" spans="1:56" s="36" customFormat="1" ht="23.45" hidden="1" customHeight="1" x14ac:dyDescent="0.25">
      <c r="A23" s="36" t="s">
        <v>35</v>
      </c>
      <c r="B23" s="27">
        <v>18</v>
      </c>
      <c r="C23" s="28">
        <f>+'3.Tasks'!C21</f>
        <v>0</v>
      </c>
      <c r="D23" s="29">
        <f>+'4.Team'!BW31+'4.Team'!BW40+'4.Team'!BW49</f>
        <v>0</v>
      </c>
      <c r="E23" s="30"/>
      <c r="F23" s="31" t="str">
        <f t="shared" si="2"/>
        <v>NA</v>
      </c>
      <c r="G23" s="32">
        <f ca="1">+'3.Tasks'!J21</f>
        <v>0</v>
      </c>
      <c r="H23" s="33">
        <f ca="1">+'3.Tasks'!K21</f>
        <v>0</v>
      </c>
      <c r="I23" s="33" t="e">
        <f ca="1">+'3.Tasks'!L21</f>
        <v>#N/A</v>
      </c>
      <c r="J23" s="33" t="e">
        <f ca="1">+'3.Tasks'!M21</f>
        <v>#N/A</v>
      </c>
      <c r="K23" s="33" t="e">
        <f ca="1">+'3.Tasks'!N21</f>
        <v>#N/A</v>
      </c>
      <c r="L23" s="33" t="e">
        <f ca="1">+'3.Tasks'!O21</f>
        <v>#N/A</v>
      </c>
      <c r="M23" s="33" t="e">
        <f ca="1">+'3.Tasks'!P21</f>
        <v>#N/A</v>
      </c>
      <c r="N23" s="33" t="e">
        <f ca="1">+'3.Tasks'!Q21</f>
        <v>#N/A</v>
      </c>
      <c r="O23" s="33" t="e">
        <f ca="1">+'3.Tasks'!R21</f>
        <v>#N/A</v>
      </c>
      <c r="P23" s="33" t="e">
        <f ca="1">+'3.Tasks'!S21</f>
        <v>#N/A</v>
      </c>
      <c r="Q23" s="33" t="e">
        <f ca="1">+'3.Tasks'!T21</f>
        <v>#N/A</v>
      </c>
      <c r="R23" s="34" t="e">
        <f ca="1">+'3.Tasks'!U21</f>
        <v>#N/A</v>
      </c>
      <c r="S23" s="35" t="e">
        <f ca="1">+'3.Tasks'!V21</f>
        <v>#N/A</v>
      </c>
      <c r="T23" s="33" t="e">
        <f ca="1">+'3.Tasks'!W21</f>
        <v>#N/A</v>
      </c>
      <c r="U23" s="33" t="e">
        <f ca="1">+'3.Tasks'!X21</f>
        <v>#N/A</v>
      </c>
      <c r="V23" s="33" t="e">
        <f ca="1">+'3.Tasks'!Y21</f>
        <v>#N/A</v>
      </c>
      <c r="W23" s="33" t="e">
        <f ca="1">+'3.Tasks'!Z21</f>
        <v>#N/A</v>
      </c>
      <c r="X23" s="33" t="e">
        <f ca="1">+'3.Tasks'!AA21</f>
        <v>#N/A</v>
      </c>
      <c r="Y23" s="33" t="e">
        <f ca="1">+'3.Tasks'!AB21</f>
        <v>#N/A</v>
      </c>
      <c r="Z23" s="33" t="e">
        <f ca="1">+'3.Tasks'!AC21</f>
        <v>#N/A</v>
      </c>
      <c r="AA23" s="33" t="e">
        <f ca="1">+'3.Tasks'!AD21</f>
        <v>#N/A</v>
      </c>
      <c r="AB23" s="33" t="e">
        <f ca="1">+'3.Tasks'!AE21</f>
        <v>#N/A</v>
      </c>
      <c r="AC23" s="33" t="e">
        <f ca="1">+'3.Tasks'!AF21</f>
        <v>#N/A</v>
      </c>
      <c r="AD23" s="34" t="e">
        <f ca="1">+'3.Tasks'!AG21</f>
        <v>#N/A</v>
      </c>
      <c r="AE23" s="35" t="e">
        <f ca="1">+'3.Tasks'!AH21</f>
        <v>#N/A</v>
      </c>
      <c r="AF23" s="33" t="e">
        <f ca="1">+'3.Tasks'!AI21</f>
        <v>#N/A</v>
      </c>
      <c r="AG23" s="33" t="e">
        <f ca="1">+'3.Tasks'!AJ21</f>
        <v>#N/A</v>
      </c>
      <c r="AH23" s="33" t="e">
        <f ca="1">+'3.Tasks'!AK21</f>
        <v>#N/A</v>
      </c>
      <c r="AI23" s="33" t="e">
        <f ca="1">+'3.Tasks'!AL21</f>
        <v>#N/A</v>
      </c>
      <c r="AJ23" s="33" t="e">
        <f ca="1">+'3.Tasks'!AM21</f>
        <v>#N/A</v>
      </c>
      <c r="AK23" s="33" t="e">
        <f ca="1">+'3.Tasks'!AN21</f>
        <v>#N/A</v>
      </c>
      <c r="AL23" s="33" t="e">
        <f ca="1">+'3.Tasks'!AO21</f>
        <v>#N/A</v>
      </c>
      <c r="AM23" s="33" t="e">
        <f ca="1">+'3.Tasks'!AP21</f>
        <v>#N/A</v>
      </c>
      <c r="AN23" s="33" t="e">
        <f ca="1">+'3.Tasks'!AQ21</f>
        <v>#N/A</v>
      </c>
      <c r="AO23" s="33" t="e">
        <f ca="1">+'3.Tasks'!AR21</f>
        <v>#N/A</v>
      </c>
      <c r="AP23" s="34" t="e">
        <f ca="1">+'3.Tasks'!AS21</f>
        <v>#N/A</v>
      </c>
      <c r="AR23" s="265" t="str">
        <f>IF(SUMIF('4.Team'!$CG:$CG,'8.Timeline'!AR$5,'4.Team'!$BW:$BW)&gt;0,'8.Timeline'!AR$4,"")</f>
        <v/>
      </c>
      <c r="AS23" s="265" t="str">
        <f>IF(SUMIF('4.Team'!$CG:$CG,'8.Timeline'!AS$5,'4.Team'!$BW:$BW)&gt;0,'8.Timeline'!AS$4,"")</f>
        <v/>
      </c>
      <c r="AT23" s="265" t="str">
        <f>IF(SUMIF('4.Team'!$CG:$CG,'8.Timeline'!AT$5,'4.Team'!$BW:$BW)&gt;0,'8.Timeline'!AT$4,"")</f>
        <v/>
      </c>
      <c r="AU23" s="265" t="str">
        <f>IF(SUMIF('4.Team'!$CG:$CG,'8.Timeline'!AU$5,'4.Team'!$BW:$BW)&gt;0,'8.Timeline'!AU$4,"")</f>
        <v/>
      </c>
      <c r="AV23" s="265" t="str">
        <f>IF(SUMIF('4.Team'!$CG:$CG,'8.Timeline'!AV$5,'4.Team'!$BW:$BW)&gt;0,'8.Timeline'!AV$4,"")</f>
        <v/>
      </c>
      <c r="AW23" s="265" t="str">
        <f>IF(SUMIF('4.Team'!$CG:$CG,'8.Timeline'!AW$5,'4.Team'!$BW:$BW)&gt;0,'8.Timeline'!AW$4,"")</f>
        <v/>
      </c>
      <c r="AX23" s="265" t="str">
        <f>IF(SUMIF('4.Team'!$CG:$CG,'8.Timeline'!AX$5,'4.Team'!$BW:$BW)&gt;0,'8.Timeline'!AX$4,"")</f>
        <v/>
      </c>
      <c r="AY23" s="265" t="str">
        <f>IF(SUMIF('4.Team'!$CG:$CG,'8.Timeline'!AY$5,'4.Team'!$BW:$BW)&gt;0,'8.Timeline'!AY$4,"")</f>
        <v/>
      </c>
      <c r="AZ23" s="265" t="str">
        <f>IF(SUMIF('4.Team'!$CG:$CG,'8.Timeline'!AZ$5,'4.Team'!$BW:$BW)&gt;0,'8.Timeline'!AZ$4,"")</f>
        <v/>
      </c>
      <c r="BA23" s="265" t="str">
        <f>IF(SUMIF('4.Team'!$CG:$CG,'8.Timeline'!BA$5,'4.Team'!$BW:$BW)&gt;0,'8.Timeline'!BA$4,"")</f>
        <v/>
      </c>
      <c r="BB23" s="265" t="str">
        <f>IF(SUMIF('4.Team'!$CG:$CG,'8.Timeline'!BB$5,'4.Team'!$BW:$BW)&gt;0,'8.Timeline'!BB$4,"")</f>
        <v/>
      </c>
    </row>
    <row r="24" spans="1:56" s="36" customFormat="1" ht="23.45" hidden="1" customHeight="1" x14ac:dyDescent="0.25">
      <c r="A24" s="36" t="s">
        <v>36</v>
      </c>
      <c r="B24" s="27">
        <v>19</v>
      </c>
      <c r="C24" s="28">
        <f>+'3.Tasks'!C22</f>
        <v>0</v>
      </c>
      <c r="D24" s="29">
        <f>+'4.Team'!BX31+'4.Team'!BX40+'4.Team'!BX49</f>
        <v>0</v>
      </c>
      <c r="E24" s="30"/>
      <c r="F24" s="31" t="str">
        <f t="shared" si="2"/>
        <v>NA</v>
      </c>
      <c r="G24" s="32">
        <f ca="1">+'3.Tasks'!J22</f>
        <v>0</v>
      </c>
      <c r="H24" s="33">
        <f ca="1">+'3.Tasks'!K22</f>
        <v>0</v>
      </c>
      <c r="I24" s="33" t="e">
        <f ca="1">+'3.Tasks'!L22</f>
        <v>#N/A</v>
      </c>
      <c r="J24" s="33" t="e">
        <f ca="1">+'3.Tasks'!M22</f>
        <v>#N/A</v>
      </c>
      <c r="K24" s="33" t="e">
        <f ca="1">+'3.Tasks'!N22</f>
        <v>#N/A</v>
      </c>
      <c r="L24" s="33" t="e">
        <f ca="1">+'3.Tasks'!O22</f>
        <v>#N/A</v>
      </c>
      <c r="M24" s="33" t="e">
        <f ca="1">+'3.Tasks'!P22</f>
        <v>#N/A</v>
      </c>
      <c r="N24" s="33" t="e">
        <f ca="1">+'3.Tasks'!Q22</f>
        <v>#N/A</v>
      </c>
      <c r="O24" s="33" t="e">
        <f ca="1">+'3.Tasks'!R22</f>
        <v>#N/A</v>
      </c>
      <c r="P24" s="33" t="e">
        <f ca="1">+'3.Tasks'!S22</f>
        <v>#N/A</v>
      </c>
      <c r="Q24" s="33" t="e">
        <f ca="1">+'3.Tasks'!T22</f>
        <v>#N/A</v>
      </c>
      <c r="R24" s="34" t="e">
        <f ca="1">+'3.Tasks'!U22</f>
        <v>#N/A</v>
      </c>
      <c r="S24" s="35" t="e">
        <f ca="1">+'3.Tasks'!V22</f>
        <v>#N/A</v>
      </c>
      <c r="T24" s="33" t="e">
        <f ca="1">+'3.Tasks'!W22</f>
        <v>#N/A</v>
      </c>
      <c r="U24" s="33" t="e">
        <f ca="1">+'3.Tasks'!X22</f>
        <v>#N/A</v>
      </c>
      <c r="V24" s="33" t="e">
        <f ca="1">+'3.Tasks'!Y22</f>
        <v>#N/A</v>
      </c>
      <c r="W24" s="33" t="e">
        <f ca="1">+'3.Tasks'!Z22</f>
        <v>#N/A</v>
      </c>
      <c r="X24" s="33" t="e">
        <f ca="1">+'3.Tasks'!AA22</f>
        <v>#N/A</v>
      </c>
      <c r="Y24" s="33" t="e">
        <f ca="1">+'3.Tasks'!AB22</f>
        <v>#N/A</v>
      </c>
      <c r="Z24" s="33" t="e">
        <f ca="1">+'3.Tasks'!AC22</f>
        <v>#N/A</v>
      </c>
      <c r="AA24" s="33" t="e">
        <f ca="1">+'3.Tasks'!AD22</f>
        <v>#N/A</v>
      </c>
      <c r="AB24" s="33" t="e">
        <f ca="1">+'3.Tasks'!AE22</f>
        <v>#N/A</v>
      </c>
      <c r="AC24" s="33" t="e">
        <f ca="1">+'3.Tasks'!AF22</f>
        <v>#N/A</v>
      </c>
      <c r="AD24" s="34" t="e">
        <f ca="1">+'3.Tasks'!AG22</f>
        <v>#N/A</v>
      </c>
      <c r="AE24" s="35" t="e">
        <f ca="1">+'3.Tasks'!AH22</f>
        <v>#N/A</v>
      </c>
      <c r="AF24" s="33" t="e">
        <f ca="1">+'3.Tasks'!AI22</f>
        <v>#N/A</v>
      </c>
      <c r="AG24" s="33" t="e">
        <f ca="1">+'3.Tasks'!AJ22</f>
        <v>#N/A</v>
      </c>
      <c r="AH24" s="33" t="e">
        <f ca="1">+'3.Tasks'!AK22</f>
        <v>#N/A</v>
      </c>
      <c r="AI24" s="33" t="e">
        <f ca="1">+'3.Tasks'!AL22</f>
        <v>#N/A</v>
      </c>
      <c r="AJ24" s="33" t="e">
        <f ca="1">+'3.Tasks'!AM22</f>
        <v>#N/A</v>
      </c>
      <c r="AK24" s="33" t="e">
        <f ca="1">+'3.Tasks'!AN22</f>
        <v>#N/A</v>
      </c>
      <c r="AL24" s="33" t="e">
        <f ca="1">+'3.Tasks'!AO22</f>
        <v>#N/A</v>
      </c>
      <c r="AM24" s="33" t="e">
        <f ca="1">+'3.Tasks'!AP22</f>
        <v>#N/A</v>
      </c>
      <c r="AN24" s="33" t="e">
        <f ca="1">+'3.Tasks'!AQ22</f>
        <v>#N/A</v>
      </c>
      <c r="AO24" s="33" t="e">
        <f ca="1">+'3.Tasks'!AR22</f>
        <v>#N/A</v>
      </c>
      <c r="AP24" s="34" t="e">
        <f ca="1">+'3.Tasks'!AS22</f>
        <v>#N/A</v>
      </c>
      <c r="AR24" s="265" t="str">
        <f>IF(SUMIF('4.Team'!$CG:$CG,'8.Timeline'!AR$5,'4.Team'!$BX:$BX)&gt;0,'8.Timeline'!AR$4,"")</f>
        <v/>
      </c>
      <c r="AS24" s="265" t="str">
        <f>IF(SUMIF('4.Team'!$CG:$CG,'8.Timeline'!AS$5,'4.Team'!$BX:$BX)&gt;0,'8.Timeline'!AS$4,"")</f>
        <v/>
      </c>
      <c r="AT24" s="265" t="str">
        <f>IF(SUMIF('4.Team'!$CG:$CG,'8.Timeline'!AT$5,'4.Team'!$BX:$BX)&gt;0,'8.Timeline'!AT$4,"")</f>
        <v/>
      </c>
      <c r="AU24" s="265" t="str">
        <f>IF(SUMIF('4.Team'!$CG:$CG,'8.Timeline'!AU$5,'4.Team'!$BX:$BX)&gt;0,'8.Timeline'!AU$4,"")</f>
        <v/>
      </c>
      <c r="AV24" s="265" t="str">
        <f>IF(SUMIF('4.Team'!$CG:$CG,'8.Timeline'!AV$5,'4.Team'!$BX:$BX)&gt;0,'8.Timeline'!AV$4,"")</f>
        <v/>
      </c>
      <c r="AW24" s="265" t="str">
        <f>IF(SUMIF('4.Team'!$CG:$CG,'8.Timeline'!AW$5,'4.Team'!$BX:$BX)&gt;0,'8.Timeline'!AW$4,"")</f>
        <v/>
      </c>
      <c r="AX24" s="265" t="str">
        <f>IF(SUMIF('4.Team'!$CG:$CG,'8.Timeline'!AX$5,'4.Team'!$BX:$BX)&gt;0,'8.Timeline'!AX$4,"")</f>
        <v/>
      </c>
      <c r="AY24" s="265" t="str">
        <f>IF(SUMIF('4.Team'!$CG:$CG,'8.Timeline'!AY$5,'4.Team'!$BX:$BX)&gt;0,'8.Timeline'!AY$4,"")</f>
        <v/>
      </c>
      <c r="AZ24" s="265" t="str">
        <f>IF(SUMIF('4.Team'!$CG:$CG,'8.Timeline'!AZ$5,'4.Team'!$BX:$BX)&gt;0,'8.Timeline'!AZ$4,"")</f>
        <v/>
      </c>
      <c r="BA24" s="265" t="str">
        <f>IF(SUMIF('4.Team'!$CG:$CG,'8.Timeline'!BA$5,'4.Team'!$BX:$BX)&gt;0,'8.Timeline'!BA$4,"")</f>
        <v/>
      </c>
      <c r="BB24" s="265" t="str">
        <f>IF(SUMIF('4.Team'!$CG:$CG,'8.Timeline'!BB$5,'4.Team'!$BX:$BX)&gt;0,'8.Timeline'!BB$4,"")</f>
        <v/>
      </c>
    </row>
    <row r="25" spans="1:56" s="36" customFormat="1" ht="23.45" hidden="1" customHeight="1" x14ac:dyDescent="0.25">
      <c r="A25" s="36" t="s">
        <v>37</v>
      </c>
      <c r="B25" s="27">
        <v>20</v>
      </c>
      <c r="C25" s="28">
        <f>+'3.Tasks'!C23</f>
        <v>0</v>
      </c>
      <c r="D25" s="29">
        <f>+'4.Team'!BY31+'4.Team'!BY40+'4.Team'!BY49</f>
        <v>0</v>
      </c>
      <c r="E25" s="30"/>
      <c r="F25" s="31" t="str">
        <f t="shared" si="2"/>
        <v>NA</v>
      </c>
      <c r="G25" s="32">
        <f ca="1">+'3.Tasks'!J23</f>
        <v>0</v>
      </c>
      <c r="H25" s="33">
        <f ca="1">+'3.Tasks'!K23</f>
        <v>0</v>
      </c>
      <c r="I25" s="33" t="e">
        <f ca="1">+'3.Tasks'!L23</f>
        <v>#N/A</v>
      </c>
      <c r="J25" s="33" t="e">
        <f ca="1">+'3.Tasks'!M23</f>
        <v>#N/A</v>
      </c>
      <c r="K25" s="33" t="e">
        <f ca="1">+'3.Tasks'!N23</f>
        <v>#N/A</v>
      </c>
      <c r="L25" s="33" t="e">
        <f ca="1">+'3.Tasks'!O23</f>
        <v>#N/A</v>
      </c>
      <c r="M25" s="33" t="e">
        <f ca="1">+'3.Tasks'!P23</f>
        <v>#N/A</v>
      </c>
      <c r="N25" s="33" t="e">
        <f ca="1">+'3.Tasks'!Q23</f>
        <v>#N/A</v>
      </c>
      <c r="O25" s="33" t="e">
        <f ca="1">+'3.Tasks'!R23</f>
        <v>#N/A</v>
      </c>
      <c r="P25" s="33" t="e">
        <f ca="1">+'3.Tasks'!S23</f>
        <v>#N/A</v>
      </c>
      <c r="Q25" s="33" t="e">
        <f ca="1">+'3.Tasks'!T23</f>
        <v>#N/A</v>
      </c>
      <c r="R25" s="34" t="e">
        <f ca="1">+'3.Tasks'!U23</f>
        <v>#N/A</v>
      </c>
      <c r="S25" s="35" t="e">
        <f ca="1">+'3.Tasks'!V23</f>
        <v>#N/A</v>
      </c>
      <c r="T25" s="33" t="e">
        <f ca="1">+'3.Tasks'!W23</f>
        <v>#N/A</v>
      </c>
      <c r="U25" s="33" t="e">
        <f ca="1">+'3.Tasks'!X23</f>
        <v>#N/A</v>
      </c>
      <c r="V25" s="33" t="e">
        <f ca="1">+'3.Tasks'!Y23</f>
        <v>#N/A</v>
      </c>
      <c r="W25" s="33" t="e">
        <f ca="1">+'3.Tasks'!Z23</f>
        <v>#N/A</v>
      </c>
      <c r="X25" s="33" t="e">
        <f ca="1">+'3.Tasks'!AA23</f>
        <v>#N/A</v>
      </c>
      <c r="Y25" s="33" t="e">
        <f ca="1">+'3.Tasks'!AB23</f>
        <v>#N/A</v>
      </c>
      <c r="Z25" s="33" t="e">
        <f ca="1">+'3.Tasks'!AC23</f>
        <v>#N/A</v>
      </c>
      <c r="AA25" s="33" t="e">
        <f ca="1">+'3.Tasks'!AD23</f>
        <v>#N/A</v>
      </c>
      <c r="AB25" s="33" t="e">
        <f ca="1">+'3.Tasks'!AE23</f>
        <v>#N/A</v>
      </c>
      <c r="AC25" s="33" t="e">
        <f ca="1">+'3.Tasks'!AF23</f>
        <v>#N/A</v>
      </c>
      <c r="AD25" s="34" t="e">
        <f ca="1">+'3.Tasks'!AG23</f>
        <v>#N/A</v>
      </c>
      <c r="AE25" s="35" t="e">
        <f ca="1">+'3.Tasks'!AH23</f>
        <v>#N/A</v>
      </c>
      <c r="AF25" s="33" t="e">
        <f ca="1">+'3.Tasks'!AI23</f>
        <v>#N/A</v>
      </c>
      <c r="AG25" s="33" t="e">
        <f ca="1">+'3.Tasks'!AJ23</f>
        <v>#N/A</v>
      </c>
      <c r="AH25" s="33" t="e">
        <f ca="1">+'3.Tasks'!AK23</f>
        <v>#N/A</v>
      </c>
      <c r="AI25" s="33" t="e">
        <f ca="1">+'3.Tasks'!AL23</f>
        <v>#N/A</v>
      </c>
      <c r="AJ25" s="33" t="e">
        <f ca="1">+'3.Tasks'!AM23</f>
        <v>#N/A</v>
      </c>
      <c r="AK25" s="33" t="e">
        <f ca="1">+'3.Tasks'!AN23</f>
        <v>#N/A</v>
      </c>
      <c r="AL25" s="33" t="e">
        <f ca="1">+'3.Tasks'!AO23</f>
        <v>#N/A</v>
      </c>
      <c r="AM25" s="33" t="e">
        <f ca="1">+'3.Tasks'!AP23</f>
        <v>#N/A</v>
      </c>
      <c r="AN25" s="33" t="e">
        <f ca="1">+'3.Tasks'!AQ23</f>
        <v>#N/A</v>
      </c>
      <c r="AO25" s="33" t="e">
        <f ca="1">+'3.Tasks'!AR23</f>
        <v>#N/A</v>
      </c>
      <c r="AP25" s="34" t="e">
        <f ca="1">+'3.Tasks'!AS23</f>
        <v>#N/A</v>
      </c>
      <c r="AR25" s="265" t="str">
        <f>IF(SUMIF('4.Team'!$CG:$CG,'8.Timeline'!AR$5,'4.Team'!$BY:$BY)&gt;0,'8.Timeline'!AR$4,"")</f>
        <v/>
      </c>
      <c r="AS25" s="265" t="str">
        <f>IF(SUMIF('4.Team'!$CG:$CG,'8.Timeline'!AS$5,'4.Team'!$BY:$BY)&gt;0,'8.Timeline'!AS$4,"")</f>
        <v/>
      </c>
      <c r="AT25" s="265" t="str">
        <f>IF(SUMIF('4.Team'!$CG:$CG,'8.Timeline'!AT$5,'4.Team'!$BY:$BY)&gt;0,'8.Timeline'!AT$4,"")</f>
        <v/>
      </c>
      <c r="AU25" s="265" t="str">
        <f>IF(SUMIF('4.Team'!$CG:$CG,'8.Timeline'!AU$5,'4.Team'!$BY:$BY)&gt;0,'8.Timeline'!AU$4,"")</f>
        <v/>
      </c>
      <c r="AV25" s="265" t="str">
        <f>IF(SUMIF('4.Team'!$CG:$CG,'8.Timeline'!AV$5,'4.Team'!$BY:$BY)&gt;0,'8.Timeline'!AV$4,"")</f>
        <v/>
      </c>
      <c r="AW25" s="265" t="str">
        <f>IF(SUMIF('4.Team'!$CG:$CG,'8.Timeline'!AW$5,'4.Team'!$BY:$BY)&gt;0,'8.Timeline'!AW$4,"")</f>
        <v/>
      </c>
      <c r="AX25" s="265" t="str">
        <f>IF(SUMIF('4.Team'!$CG:$CG,'8.Timeline'!AX$5,'4.Team'!$BY:$BY)&gt;0,'8.Timeline'!AX$4,"")</f>
        <v/>
      </c>
      <c r="AY25" s="265" t="str">
        <f>IF(SUMIF('4.Team'!$CG:$CG,'8.Timeline'!AY$5,'4.Team'!$BY:$BY)&gt;0,'8.Timeline'!AY$4,"")</f>
        <v/>
      </c>
      <c r="AZ25" s="265" t="str">
        <f>IF(SUMIF('4.Team'!$CG:$CG,'8.Timeline'!AZ$5,'4.Team'!$BY:$BY)&gt;0,'8.Timeline'!AZ$4,"")</f>
        <v/>
      </c>
      <c r="BA25" s="265" t="str">
        <f>IF(SUMIF('4.Team'!$CG:$CG,'8.Timeline'!BA$5,'4.Team'!$BY:$BY)&gt;0,'8.Timeline'!BA$4,"")</f>
        <v/>
      </c>
      <c r="BB25" s="265" t="str">
        <f>IF(SUMIF('4.Team'!$CG:$CG,'8.Timeline'!BB$5,'4.Team'!$BY:$BY)&gt;0,'8.Timeline'!BB$4,"")</f>
        <v/>
      </c>
      <c r="BD25" s="36" t="str">
        <f>IF(C25=0,"",IF([4]EQUIPA!G$3="","",IF(E25="","Alerta: Falta preencher coluna D",IF(F25="","Alerta: Falta atribuir esta tarefa a membros da equipa na folha EQUIPA",""))))</f>
        <v/>
      </c>
    </row>
    <row r="26" spans="1:56" ht="39.75" customHeight="1" x14ac:dyDescent="0.25">
      <c r="D26" s="37">
        <f>SUM(D6:D25)</f>
        <v>0</v>
      </c>
      <c r="E26" s="38"/>
      <c r="F26" s="39" t="s">
        <v>96</v>
      </c>
      <c r="G26" s="40"/>
      <c r="H26" s="41"/>
      <c r="I26" s="41"/>
      <c r="J26" s="41"/>
      <c r="K26" s="41"/>
      <c r="L26" s="41"/>
      <c r="M26" s="41"/>
      <c r="N26" s="41"/>
      <c r="O26" s="41"/>
      <c r="P26" s="41"/>
      <c r="Q26" s="41"/>
      <c r="R26" s="42"/>
      <c r="S26" s="43"/>
      <c r="T26" s="41"/>
      <c r="U26" s="41"/>
      <c r="V26" s="41"/>
      <c r="W26" s="41"/>
      <c r="X26" s="41"/>
      <c r="Y26" s="41"/>
      <c r="Z26" s="41"/>
      <c r="AA26" s="41"/>
      <c r="AB26" s="41"/>
      <c r="AC26" s="41"/>
      <c r="AD26" s="42"/>
      <c r="AE26" s="43"/>
      <c r="AF26" s="41"/>
      <c r="AG26" s="41"/>
      <c r="AH26" s="41"/>
      <c r="AI26" s="41"/>
      <c r="AJ26" s="41"/>
      <c r="AK26" s="41"/>
      <c r="AL26" s="41"/>
      <c r="AM26" s="41"/>
      <c r="AN26" s="41"/>
      <c r="AO26" s="41"/>
      <c r="AP26" s="42"/>
      <c r="AR26" s="36"/>
      <c r="AS26" s="36"/>
      <c r="AT26" s="36"/>
      <c r="AU26" s="36"/>
      <c r="AV26" s="36"/>
      <c r="AW26" s="36"/>
      <c r="AX26" s="36"/>
      <c r="AY26" s="36"/>
      <c r="AZ26" s="36"/>
      <c r="BA26" s="36"/>
      <c r="BB26" s="36"/>
      <c r="BC26" s="36"/>
    </row>
    <row r="27" spans="1:56" ht="7.5" customHeight="1" x14ac:dyDescent="0.25">
      <c r="R27" s="44"/>
      <c r="AD27" s="44"/>
      <c r="AP27" s="44"/>
    </row>
    <row r="28" spans="1:56" x14ac:dyDescent="0.25">
      <c r="R28" s="44"/>
      <c r="AD28" s="44"/>
      <c r="AP28" s="44"/>
    </row>
    <row r="29" spans="1:56" ht="15.75" x14ac:dyDescent="0.25">
      <c r="C29" s="45"/>
    </row>
    <row r="30" spans="1:56" x14ac:dyDescent="0.25">
      <c r="B30" s="549" t="s">
        <v>97</v>
      </c>
    </row>
    <row r="31" spans="1:56" x14ac:dyDescent="0.25">
      <c r="B31" s="550" t="str">
        <f>+Info!B1</f>
        <v>Ficheiro Apoio_LUMP SUM_V2025.12.15</v>
      </c>
    </row>
  </sheetData>
  <sheetProtection algorithmName="SHA-512" hashValue="rNRPdg1u3yrTul4hNFr34jTAxNHOGlnSCIbCJhOPA/UDL/JWuELHeSyylRw2AcACMJjspP3whIQ0pDeh4KmA0w==" saltValue="b8YZkr3yijOMZK5gI4x5lg==" spinCount="100000" sheet="1" formatRows="0" autoFilter="0"/>
  <autoFilter ref="B5:AP5" xr:uid="{27935D39-958D-4F6D-B734-1F02F45A0518}"/>
  <mergeCells count="5">
    <mergeCell ref="D1:AP1"/>
    <mergeCell ref="D2:AP2"/>
    <mergeCell ref="G4:R4"/>
    <mergeCell ref="S4:AD4"/>
    <mergeCell ref="AE4:AP4"/>
  </mergeCells>
  <conditionalFormatting sqref="C6:C25">
    <cfRule type="cellIs" dxfId="40" priority="16" operator="equal">
      <formula>0</formula>
    </cfRule>
  </conditionalFormatting>
  <conditionalFormatting sqref="D1:AP2">
    <cfRule type="containsBlanks" dxfId="39" priority="39">
      <formula>LEN(TRIM(D1))=0</formula>
    </cfRule>
  </conditionalFormatting>
  <conditionalFormatting sqref="E6:E25">
    <cfRule type="containsBlanks" dxfId="38" priority="13">
      <formula>LEN(TRIM(E6))=0</formula>
    </cfRule>
  </conditionalFormatting>
  <conditionalFormatting sqref="F6:F25">
    <cfRule type="cellIs" dxfId="37" priority="14" operator="equal">
      <formula>"NA"</formula>
    </cfRule>
    <cfRule type="containsBlanks" dxfId="36" priority="18">
      <formula>LEN(TRIM(F6))=0</formula>
    </cfRule>
  </conditionalFormatting>
  <conditionalFormatting sqref="G6:AP25">
    <cfRule type="cellIs" dxfId="35" priority="1" operator="equal">
      <formula>0</formula>
    </cfRule>
    <cfRule type="cellIs" dxfId="34" priority="2" operator="equal">
      <formula>1</formula>
    </cfRule>
  </conditionalFormatting>
  <conditionalFormatting sqref="BD1:BD25">
    <cfRule type="containsText" dxfId="33" priority="17" operator="containsText" text="Alerta: ">
      <formula>NOT(ISERROR(SEARCH("Alerta: ",BD1)))</formula>
    </cfRule>
  </conditionalFormatting>
  <printOptions horizontalCentered="1"/>
  <pageMargins left="0.25" right="0.25" top="0.75" bottom="0.75" header="0.3" footer="0.3"/>
  <pageSetup paperSize="9" scale="66" fitToHeight="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4B80CCE-A381-48DA-A501-73454C438FED}">
          <x14:formula1>
            <xm:f>'2.Inst.'!$A$32:$A$42</xm:f>
          </x14:formula1>
          <xm:sqref>E6:E25</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B816E-6EF2-4A76-9EB4-CF0BE6E4C803}">
  <dimension ref="A1:BG50"/>
  <sheetViews>
    <sheetView workbookViewId="0">
      <selection activeCell="C6" sqref="C6"/>
    </sheetView>
  </sheetViews>
  <sheetFormatPr defaultColWidth="8.85546875" defaultRowHeight="15" x14ac:dyDescent="0.25"/>
  <cols>
    <col min="1" max="7" width="8.85546875" style="169"/>
    <col min="8" max="8" width="13.42578125" style="169" customWidth="1"/>
    <col min="9" max="13" width="8.85546875" style="169"/>
    <col min="14" max="14" width="22.42578125" style="169" customWidth="1"/>
    <col min="15" max="17" width="8.85546875" style="169"/>
    <col min="18" max="18" width="14" style="169" customWidth="1"/>
    <col min="19" max="22" width="8.85546875" style="169"/>
    <col min="23" max="23" width="11.42578125" style="169" customWidth="1"/>
    <col min="24" max="25" width="8.85546875" style="169"/>
    <col min="26" max="26" width="12.140625" style="169" bestFit="1" customWidth="1"/>
    <col min="27" max="27" width="11.42578125" style="169" customWidth="1"/>
    <col min="28" max="28" width="12.140625" style="169" bestFit="1" customWidth="1"/>
    <col min="29" max="16384" width="8.85546875" style="169"/>
  </cols>
  <sheetData>
    <row r="1" spans="1:59" ht="43.5" customHeight="1" thickBot="1" x14ac:dyDescent="0.3">
      <c r="A1" s="768" t="s">
        <v>873</v>
      </c>
      <c r="B1" s="769"/>
      <c r="C1" s="769"/>
      <c r="D1" s="769"/>
      <c r="E1" s="769"/>
      <c r="F1" s="769"/>
      <c r="G1" s="769"/>
      <c r="H1" s="769"/>
      <c r="I1" s="769"/>
      <c r="J1" s="769"/>
      <c r="K1" s="769"/>
      <c r="L1" s="769"/>
      <c r="M1" s="769"/>
      <c r="N1" s="769"/>
      <c r="O1" s="769"/>
      <c r="P1" s="769"/>
      <c r="Q1" s="769"/>
      <c r="R1" s="769"/>
      <c r="S1" s="769"/>
      <c r="T1" s="769"/>
      <c r="U1" s="769"/>
      <c r="V1" s="769"/>
      <c r="W1" s="769"/>
      <c r="X1" s="769"/>
      <c r="Y1" s="769"/>
      <c r="Z1" s="769"/>
      <c r="AA1" s="769"/>
      <c r="AB1" s="769"/>
      <c r="AC1" s="769"/>
      <c r="AD1" s="769"/>
      <c r="AE1" s="769"/>
      <c r="AF1" s="769"/>
      <c r="AG1" s="769"/>
      <c r="AH1" s="769"/>
      <c r="AI1" s="769"/>
      <c r="AJ1" s="769"/>
      <c r="AK1" s="769"/>
      <c r="AL1" s="769"/>
      <c r="AM1" s="769"/>
      <c r="AN1" s="769"/>
      <c r="AO1" s="769"/>
      <c r="AP1" s="769"/>
      <c r="AQ1" s="769"/>
      <c r="AR1" s="769"/>
      <c r="AS1" s="769"/>
      <c r="AT1" s="769"/>
      <c r="AU1" s="769"/>
      <c r="AV1" s="769"/>
      <c r="AW1" s="769"/>
      <c r="AX1" s="769"/>
      <c r="AY1" s="769"/>
      <c r="AZ1" s="769"/>
      <c r="BA1" s="769"/>
      <c r="BB1" s="769"/>
      <c r="BC1" s="769"/>
      <c r="BD1" s="769"/>
      <c r="BE1" s="769"/>
      <c r="BF1" s="769"/>
      <c r="BG1" s="770"/>
    </row>
    <row r="2" spans="1:59" s="450" customFormat="1" ht="78.75" x14ac:dyDescent="0.25">
      <c r="A2" s="421" t="s">
        <v>157</v>
      </c>
      <c r="B2" s="422" t="s">
        <v>158</v>
      </c>
      <c r="C2" s="423" t="s">
        <v>159</v>
      </c>
      <c r="D2" s="423" t="s">
        <v>160</v>
      </c>
      <c r="E2" s="424" t="s">
        <v>161</v>
      </c>
      <c r="F2" s="423" t="s">
        <v>162</v>
      </c>
      <c r="G2" s="423" t="s">
        <v>163</v>
      </c>
      <c r="H2" s="422" t="s">
        <v>164</v>
      </c>
      <c r="I2" s="425" t="s">
        <v>165</v>
      </c>
      <c r="J2" s="426" t="s">
        <v>166</v>
      </c>
      <c r="K2" s="425" t="s">
        <v>167</v>
      </c>
      <c r="L2" s="427" t="s">
        <v>168</v>
      </c>
      <c r="M2" s="422" t="s">
        <v>169</v>
      </c>
      <c r="N2" s="422" t="s">
        <v>170</v>
      </c>
      <c r="O2" s="428" t="s">
        <v>171</v>
      </c>
      <c r="P2" s="422" t="s">
        <v>172</v>
      </c>
      <c r="Q2" s="423" t="s">
        <v>173</v>
      </c>
      <c r="R2" s="423" t="s">
        <v>174</v>
      </c>
      <c r="S2" s="428" t="s">
        <v>175</v>
      </c>
      <c r="T2" s="429" t="s">
        <v>176</v>
      </c>
      <c r="U2" s="428" t="s">
        <v>177</v>
      </c>
      <c r="V2" s="423" t="s">
        <v>178</v>
      </c>
      <c r="W2" s="430" t="s">
        <v>179</v>
      </c>
      <c r="X2" s="431" t="s">
        <v>180</v>
      </c>
      <c r="Y2" s="432" t="s">
        <v>181</v>
      </c>
      <c r="Z2" s="433" t="s">
        <v>182</v>
      </c>
      <c r="AA2" s="434" t="s">
        <v>183</v>
      </c>
      <c r="AB2" s="433" t="s">
        <v>184</v>
      </c>
      <c r="AC2" s="435" t="s">
        <v>185</v>
      </c>
      <c r="AD2" s="436" t="s">
        <v>186</v>
      </c>
      <c r="AE2" s="436" t="s">
        <v>187</v>
      </c>
      <c r="AF2" s="435" t="s">
        <v>188</v>
      </c>
      <c r="AG2" s="435" t="s">
        <v>189</v>
      </c>
      <c r="AH2" s="435" t="s">
        <v>190</v>
      </c>
      <c r="AI2" s="437" t="s">
        <v>191</v>
      </c>
      <c r="AJ2" s="437" t="s">
        <v>192</v>
      </c>
      <c r="AK2" s="437" t="s">
        <v>193</v>
      </c>
      <c r="AL2" s="438" t="s">
        <v>194</v>
      </c>
      <c r="AM2" s="439" t="s">
        <v>195</v>
      </c>
      <c r="AN2" s="440" t="s">
        <v>196</v>
      </c>
      <c r="AO2" s="441" t="s">
        <v>197</v>
      </c>
      <c r="AP2" s="442" t="s">
        <v>198</v>
      </c>
      <c r="AQ2" s="443" t="s">
        <v>199</v>
      </c>
      <c r="AR2" s="438" t="s">
        <v>200</v>
      </c>
      <c r="AS2" s="438" t="s">
        <v>201</v>
      </c>
      <c r="AT2" s="443" t="s">
        <v>202</v>
      </c>
      <c r="AU2" s="444" t="s">
        <v>203</v>
      </c>
      <c r="AV2" s="437" t="s">
        <v>204</v>
      </c>
      <c r="AW2" s="437" t="s">
        <v>205</v>
      </c>
      <c r="AX2" s="440" t="s">
        <v>206</v>
      </c>
      <c r="AY2" s="440" t="s">
        <v>207</v>
      </c>
      <c r="AZ2" s="445" t="s">
        <v>208</v>
      </c>
      <c r="BA2" s="445" t="s">
        <v>209</v>
      </c>
      <c r="BB2" s="446" t="s">
        <v>210</v>
      </c>
      <c r="BC2" s="447" t="s">
        <v>211</v>
      </c>
      <c r="BD2" s="446" t="s">
        <v>212</v>
      </c>
      <c r="BE2" s="446" t="s">
        <v>213</v>
      </c>
      <c r="BF2" s="448" t="s">
        <v>214</v>
      </c>
      <c r="BG2" s="449" t="s">
        <v>215</v>
      </c>
    </row>
    <row r="3" spans="1:59" s="462" customFormat="1" ht="64.349999999999994" customHeight="1" thickBot="1" x14ac:dyDescent="0.3">
      <c r="A3" s="451"/>
      <c r="B3" s="464"/>
      <c r="C3" s="452" t="s">
        <v>216</v>
      </c>
      <c r="D3" s="464"/>
      <c r="E3" s="453" t="s">
        <v>999</v>
      </c>
      <c r="F3" s="452" t="s">
        <v>95</v>
      </c>
      <c r="G3" s="452" t="s">
        <v>95</v>
      </c>
      <c r="H3" s="465"/>
      <c r="I3" s="452" t="s">
        <v>217</v>
      </c>
      <c r="J3" s="454"/>
      <c r="K3" s="452"/>
      <c r="L3" s="453" t="s">
        <v>218</v>
      </c>
      <c r="M3" s="452">
        <f>+'1.G.Data'!C6</f>
        <v>0</v>
      </c>
      <c r="N3" s="452">
        <f>+'1.G.Data'!C3</f>
        <v>0</v>
      </c>
      <c r="O3" s="452">
        <f>+'1.G.Data'!C5</f>
        <v>0</v>
      </c>
      <c r="P3" s="455">
        <f>+'1.G.Data'!C14</f>
        <v>0</v>
      </c>
      <c r="Q3" s="452" t="str">
        <f>IF('1.G.Data'!C7="Yes",'7.Summary'!N4,'7.Summary'!O4)</f>
        <v xml:space="preserve">Participante (P) </v>
      </c>
      <c r="R3" s="456" t="s">
        <v>220</v>
      </c>
      <c r="S3" s="452"/>
      <c r="T3" s="452" t="str">
        <f>+Info!B13</f>
        <v>PTDC 2025</v>
      </c>
      <c r="U3" s="452" t="s">
        <v>221</v>
      </c>
      <c r="V3" s="452" t="s">
        <v>1002</v>
      </c>
      <c r="W3" s="453">
        <f>+'1.G.Data'!C16</f>
        <v>0</v>
      </c>
      <c r="X3" s="453">
        <f>+'1.G.Data'!C23</f>
        <v>0</v>
      </c>
      <c r="Y3" s="452">
        <f>+'1.G.Data'!C17</f>
        <v>0</v>
      </c>
      <c r="Z3" s="452" t="str">
        <f>IFERROR(VLOOKUP('1.G.Data'!C21,Tabela13[],2,FALSE),'1.1'!D31)</f>
        <v>Not Applicable</v>
      </c>
      <c r="AA3" s="452" t="str">
        <f>IFERROR(VLOOKUP('1.G.Data'!C20,Tabela5[],2,FALSE),'1.1'!D9)</f>
        <v>Not Applicable</v>
      </c>
      <c r="AB3" s="452">
        <f>+'1.G.Data'!C18</f>
        <v>0</v>
      </c>
      <c r="AC3" s="452">
        <f>+'1.G.Data'!C26</f>
        <v>0</v>
      </c>
      <c r="AD3" s="452">
        <f>+'1.G.Data'!C32</f>
        <v>0</v>
      </c>
      <c r="AE3" s="452">
        <f>+'1.G.Data'!C27</f>
        <v>0</v>
      </c>
      <c r="AF3" s="452"/>
      <c r="AG3" s="452">
        <f>+'1.G.Data'!C30</f>
        <v>0</v>
      </c>
      <c r="AH3" s="452">
        <f>+'1.G.Data'!C29</f>
        <v>0</v>
      </c>
      <c r="AI3" s="457" t="e">
        <f ca="1">+'6.Other Exp. Categories'!AG42</f>
        <v>#N/A</v>
      </c>
      <c r="AJ3" s="457">
        <f ca="1">+'6.Other Exp. Categories'!V23</f>
        <v>0</v>
      </c>
      <c r="AK3" s="457">
        <v>0</v>
      </c>
      <c r="AL3" s="457">
        <f ca="1">+AJ3</f>
        <v>0</v>
      </c>
      <c r="AM3" s="457" t="e">
        <f ca="1">+AI3-AL3</f>
        <v>#N/A</v>
      </c>
      <c r="AN3" s="457" t="s">
        <v>222</v>
      </c>
      <c r="AO3" s="458">
        <v>0</v>
      </c>
      <c r="AP3" s="459">
        <v>0</v>
      </c>
      <c r="AQ3" s="460">
        <v>0.25</v>
      </c>
      <c r="AR3" s="457"/>
      <c r="AS3" s="457" t="e">
        <f ca="1">+'6.Other Exp. Categories'!K11</f>
        <v>#N/A</v>
      </c>
      <c r="AT3" s="460">
        <v>0.05</v>
      </c>
      <c r="AU3" s="460">
        <v>0.2</v>
      </c>
      <c r="AV3" s="457" t="e">
        <f ca="1">+'4.Team'!CB39</f>
        <v>#N/A</v>
      </c>
      <c r="AW3" s="457">
        <f ca="1">+'4.Team'!CB48</f>
        <v>0</v>
      </c>
      <c r="AX3" s="454"/>
      <c r="AY3" s="454"/>
      <c r="AZ3" s="454">
        <f>+'1.G.Data'!C13</f>
        <v>0</v>
      </c>
      <c r="BA3" s="454" t="str">
        <f>+'1.G.Data'!K13</f>
        <v/>
      </c>
      <c r="BB3" s="452"/>
      <c r="BC3" s="452"/>
      <c r="BD3" s="452"/>
      <c r="BE3" s="452"/>
      <c r="BF3" s="452" t="s">
        <v>95</v>
      </c>
      <c r="BG3" s="461">
        <v>2025</v>
      </c>
    </row>
    <row r="4" spans="1:59" x14ac:dyDescent="0.25">
      <c r="N4" s="463" t="s">
        <v>219</v>
      </c>
      <c r="O4" s="463" t="s">
        <v>932</v>
      </c>
    </row>
    <row r="5" spans="1:59" x14ac:dyDescent="0.25">
      <c r="O5" s="366"/>
      <c r="P5" s="366"/>
      <c r="Q5" s="366"/>
      <c r="R5" s="366"/>
      <c r="S5" s="366"/>
      <c r="T5" s="366"/>
      <c r="U5" s="366"/>
      <c r="V5" s="366"/>
      <c r="W5" s="366"/>
      <c r="X5" s="366"/>
      <c r="Y5" s="366"/>
      <c r="Z5" s="366"/>
      <c r="AA5" s="366"/>
      <c r="AB5" s="366"/>
      <c r="AC5" s="366"/>
      <c r="AD5" s="366"/>
      <c r="AE5" s="366"/>
      <c r="AF5" s="366"/>
      <c r="AG5" s="366"/>
      <c r="AH5" s="366"/>
      <c r="AI5" s="366"/>
      <c r="AJ5" s="366"/>
      <c r="AK5" s="366"/>
      <c r="AL5" s="366"/>
      <c r="AM5" s="366"/>
      <c r="AN5" s="366"/>
      <c r="AO5" s="366"/>
    </row>
    <row r="6" spans="1:59" ht="15.75" thickBot="1" x14ac:dyDescent="0.3">
      <c r="O6" s="366"/>
      <c r="P6" s="366"/>
      <c r="Q6" s="366"/>
      <c r="R6" s="366"/>
      <c r="S6" s="366"/>
      <c r="T6" s="366"/>
      <c r="U6" s="366"/>
      <c r="V6" s="366"/>
      <c r="W6" s="366"/>
      <c r="X6" s="366"/>
      <c r="Y6" s="366"/>
      <c r="Z6" s="366"/>
      <c r="AA6" s="366"/>
      <c r="AB6" s="366"/>
      <c r="AC6" s="366"/>
      <c r="AD6" s="366"/>
      <c r="AE6" s="366"/>
      <c r="AF6" s="366"/>
      <c r="AG6" s="366"/>
      <c r="AH6" s="366"/>
      <c r="AI6" s="366"/>
      <c r="AJ6" s="366"/>
      <c r="AK6" s="366"/>
      <c r="AL6" s="366"/>
      <c r="AM6" s="366"/>
      <c r="AN6" s="366"/>
      <c r="AO6" s="366"/>
    </row>
    <row r="7" spans="1:59" s="197" customFormat="1" ht="20.25" customHeight="1" x14ac:dyDescent="0.25">
      <c r="A7" s="771"/>
      <c r="B7" s="772"/>
      <c r="C7" s="772"/>
      <c r="D7" s="772"/>
      <c r="E7" s="772"/>
      <c r="F7" s="772"/>
      <c r="G7" s="772"/>
      <c r="H7" s="772"/>
      <c r="I7" s="773"/>
      <c r="J7" s="773"/>
      <c r="K7" s="773"/>
      <c r="L7" s="773"/>
      <c r="M7" s="773"/>
      <c r="N7" s="774"/>
      <c r="O7" s="351"/>
      <c r="P7" s="351"/>
      <c r="Q7" s="351"/>
      <c r="R7" s="351"/>
      <c r="S7" s="351"/>
      <c r="T7" s="351"/>
      <c r="U7" s="351"/>
      <c r="V7" s="351"/>
      <c r="W7" s="351"/>
      <c r="X7" s="351"/>
      <c r="Y7" s="351"/>
      <c r="Z7" s="351"/>
      <c r="AA7" s="351"/>
      <c r="AB7" s="351"/>
      <c r="AC7" s="351"/>
      <c r="AD7" s="351"/>
      <c r="AE7" s="351"/>
      <c r="AF7" s="351"/>
      <c r="AG7" s="351"/>
      <c r="AH7" s="351"/>
      <c r="AI7" s="351"/>
      <c r="AJ7" s="351"/>
      <c r="AK7" s="351"/>
      <c r="AL7" s="351"/>
      <c r="AM7" s="351"/>
      <c r="AN7" s="351"/>
      <c r="AO7" s="351"/>
    </row>
    <row r="8" spans="1:59" s="197" customFormat="1" ht="20.25" customHeight="1" x14ac:dyDescent="0.25">
      <c r="A8" s="775"/>
      <c r="B8" s="776"/>
      <c r="C8" s="776"/>
      <c r="D8" s="776"/>
      <c r="E8" s="776"/>
      <c r="F8" s="776"/>
      <c r="G8" s="776"/>
      <c r="H8" s="776"/>
      <c r="I8" s="777"/>
      <c r="J8" s="777"/>
      <c r="K8" s="777"/>
      <c r="L8" s="777"/>
      <c r="M8" s="777"/>
      <c r="N8" s="778"/>
      <c r="O8" s="351"/>
      <c r="P8" s="351"/>
      <c r="Q8" s="351"/>
      <c r="R8" s="351"/>
      <c r="S8" s="351"/>
      <c r="T8" s="351"/>
      <c r="U8" s="351"/>
      <c r="V8" s="351"/>
      <c r="W8" s="351"/>
      <c r="X8" s="351"/>
      <c r="Y8" s="351"/>
      <c r="Z8" s="351"/>
      <c r="AA8" s="351"/>
      <c r="AB8" s="351"/>
      <c r="AC8" s="351"/>
      <c r="AD8" s="351"/>
      <c r="AE8" s="351"/>
      <c r="AF8" s="351"/>
      <c r="AG8" s="351"/>
      <c r="AH8" s="351"/>
      <c r="AI8" s="351"/>
      <c r="AJ8" s="351"/>
      <c r="AK8" s="351"/>
      <c r="AL8" s="351"/>
      <c r="AM8" s="351"/>
      <c r="AN8" s="351"/>
      <c r="AO8" s="351"/>
    </row>
    <row r="9" spans="1:59" s="197" customFormat="1" ht="20.25" customHeight="1" thickBot="1" x14ac:dyDescent="0.3">
      <c r="A9" s="764"/>
      <c r="B9" s="765"/>
      <c r="C9" s="765"/>
      <c r="D9" s="765"/>
      <c r="E9" s="765"/>
      <c r="F9" s="765"/>
      <c r="G9" s="765"/>
      <c r="H9" s="765"/>
      <c r="I9" s="766"/>
      <c r="J9" s="766"/>
      <c r="K9" s="766"/>
      <c r="L9" s="766"/>
      <c r="M9" s="766"/>
      <c r="N9" s="767"/>
      <c r="O9" s="351"/>
      <c r="P9" s="351"/>
      <c r="Q9" s="351"/>
      <c r="R9" s="351"/>
      <c r="S9" s="351"/>
      <c r="T9" s="351"/>
      <c r="U9" s="351"/>
      <c r="V9" s="351"/>
      <c r="W9" s="351"/>
      <c r="X9" s="351"/>
      <c r="Y9" s="351"/>
      <c r="Z9" s="351"/>
      <c r="AA9" s="351"/>
      <c r="AB9" s="351"/>
      <c r="AC9" s="351"/>
      <c r="AD9" s="351"/>
      <c r="AE9" s="351"/>
      <c r="AF9" s="351"/>
      <c r="AG9" s="351"/>
      <c r="AH9" s="351"/>
      <c r="AI9" s="351"/>
      <c r="AJ9" s="351"/>
      <c r="AK9" s="351"/>
      <c r="AL9" s="351"/>
      <c r="AM9" s="351"/>
      <c r="AN9" s="351"/>
      <c r="AO9" s="351"/>
    </row>
    <row r="10" spans="1:59" x14ac:dyDescent="0.25">
      <c r="A10" s="366"/>
      <c r="B10" s="366"/>
      <c r="C10" s="366"/>
      <c r="D10" s="366"/>
      <c r="E10" s="366"/>
      <c r="F10" s="366"/>
      <c r="G10" s="366"/>
      <c r="H10" s="366"/>
      <c r="I10" s="366"/>
      <c r="J10" s="366"/>
      <c r="K10" s="366"/>
      <c r="L10" s="366"/>
      <c r="M10" s="366"/>
      <c r="N10" s="366"/>
      <c r="O10" s="366"/>
      <c r="P10" s="366"/>
      <c r="Q10" s="366"/>
      <c r="R10" s="366"/>
      <c r="S10" s="366"/>
      <c r="T10" s="366"/>
      <c r="U10" s="366"/>
      <c r="V10" s="366"/>
      <c r="W10" s="366"/>
      <c r="X10" s="366"/>
      <c r="Y10" s="366"/>
      <c r="Z10" s="366"/>
      <c r="AA10" s="366"/>
      <c r="AB10" s="366"/>
      <c r="AC10" s="366"/>
      <c r="AD10" s="366"/>
      <c r="AE10" s="366"/>
      <c r="AF10" s="366"/>
      <c r="AG10" s="366"/>
      <c r="AH10" s="366"/>
      <c r="AI10" s="366"/>
      <c r="AJ10" s="366"/>
      <c r="AK10" s="366"/>
      <c r="AL10" s="366"/>
      <c r="AM10" s="366"/>
      <c r="AN10" s="366"/>
      <c r="AO10" s="366"/>
    </row>
    <row r="11" spans="1:59" x14ac:dyDescent="0.25">
      <c r="A11" s="366"/>
      <c r="B11" s="366"/>
      <c r="C11" s="366"/>
      <c r="D11" s="366"/>
      <c r="E11" s="366"/>
      <c r="F11" s="366"/>
      <c r="G11" s="366"/>
      <c r="H11" s="366"/>
      <c r="I11" s="366"/>
      <c r="J11" s="366"/>
      <c r="K11" s="366"/>
      <c r="L11" s="366"/>
      <c r="M11" s="366"/>
      <c r="N11" s="366"/>
      <c r="O11" s="366"/>
      <c r="P11" s="366"/>
      <c r="Q11" s="366"/>
      <c r="R11" s="366"/>
      <c r="S11" s="366"/>
      <c r="T11" s="366"/>
      <c r="U11" s="366"/>
      <c r="V11" s="366"/>
      <c r="W11" s="366"/>
      <c r="X11" s="366"/>
      <c r="Y11" s="366"/>
      <c r="Z11" s="366"/>
      <c r="AA11" s="366"/>
      <c r="AB11" s="366"/>
      <c r="AC11" s="366"/>
      <c r="AD11" s="366"/>
      <c r="AE11" s="366"/>
      <c r="AF11" s="366"/>
      <c r="AG11" s="366"/>
      <c r="AH11" s="366"/>
      <c r="AI11" s="366"/>
      <c r="AJ11" s="366"/>
      <c r="AK11" s="366"/>
      <c r="AL11" s="366"/>
      <c r="AM11" s="366"/>
      <c r="AN11" s="366"/>
      <c r="AO11" s="366"/>
    </row>
    <row r="12" spans="1:59" x14ac:dyDescent="0.25">
      <c r="A12" s="366"/>
      <c r="B12" s="366"/>
      <c r="C12" s="366"/>
      <c r="D12" s="366"/>
      <c r="E12" s="366"/>
      <c r="F12" s="366"/>
      <c r="G12" s="366"/>
      <c r="H12" s="366"/>
      <c r="I12" s="366"/>
      <c r="J12" s="366"/>
      <c r="K12" s="366"/>
      <c r="L12" s="366"/>
      <c r="M12" s="366"/>
      <c r="N12" s="366"/>
      <c r="O12" s="366"/>
      <c r="P12" s="366"/>
      <c r="Q12" s="366"/>
      <c r="R12" s="366"/>
      <c r="S12" s="366"/>
      <c r="T12" s="366"/>
      <c r="U12" s="366"/>
      <c r="V12" s="366"/>
      <c r="W12" s="366"/>
      <c r="X12" s="366"/>
      <c r="Y12" s="366"/>
      <c r="Z12" s="366"/>
      <c r="AA12" s="366"/>
      <c r="AB12" s="366"/>
      <c r="AC12" s="366"/>
      <c r="AD12" s="366"/>
      <c r="AE12" s="366"/>
      <c r="AF12" s="366"/>
      <c r="AG12" s="366"/>
      <c r="AH12" s="366"/>
      <c r="AI12" s="366"/>
      <c r="AJ12" s="366"/>
      <c r="AK12" s="366"/>
      <c r="AL12" s="366"/>
      <c r="AM12" s="366"/>
      <c r="AN12" s="366"/>
      <c r="AO12" s="366"/>
    </row>
    <row r="13" spans="1:59" x14ac:dyDescent="0.25">
      <c r="A13" s="366"/>
      <c r="B13" s="366"/>
      <c r="C13" s="366"/>
      <c r="D13" s="366"/>
      <c r="E13" s="366"/>
      <c r="F13" s="366"/>
      <c r="G13" s="366"/>
      <c r="H13" s="366"/>
      <c r="I13" s="366"/>
      <c r="J13" s="366"/>
      <c r="K13" s="366"/>
      <c r="L13" s="366"/>
      <c r="M13" s="366"/>
      <c r="N13" s="366"/>
      <c r="O13" s="366"/>
      <c r="P13" s="366"/>
      <c r="Q13" s="366"/>
      <c r="R13" s="366"/>
      <c r="S13" s="366"/>
      <c r="T13" s="366"/>
      <c r="U13" s="366"/>
      <c r="V13" s="366"/>
      <c r="W13" s="366"/>
      <c r="X13" s="366"/>
      <c r="Y13" s="366"/>
      <c r="Z13" s="366"/>
      <c r="AA13" s="366"/>
      <c r="AB13" s="366"/>
      <c r="AC13" s="366"/>
      <c r="AD13" s="366"/>
      <c r="AE13" s="366"/>
      <c r="AF13" s="366"/>
      <c r="AG13" s="366"/>
      <c r="AH13" s="366"/>
      <c r="AI13" s="366"/>
      <c r="AJ13" s="366"/>
      <c r="AK13" s="366"/>
      <c r="AL13" s="366"/>
      <c r="AM13" s="366"/>
      <c r="AN13" s="366"/>
      <c r="AO13" s="366"/>
    </row>
    <row r="14" spans="1:59" x14ac:dyDescent="0.25">
      <c r="A14" s="366"/>
      <c r="B14" s="366"/>
      <c r="C14" s="366"/>
      <c r="D14" s="366"/>
      <c r="E14" s="366"/>
      <c r="F14" s="366"/>
      <c r="G14" s="366"/>
      <c r="H14" s="366"/>
      <c r="I14" s="366"/>
      <c r="J14" s="366"/>
      <c r="K14" s="366"/>
      <c r="L14" s="366"/>
      <c r="M14" s="366"/>
      <c r="N14" s="366"/>
      <c r="O14" s="366"/>
      <c r="P14" s="366"/>
      <c r="Q14" s="366"/>
      <c r="R14" s="366"/>
      <c r="S14" s="366"/>
      <c r="T14" s="366"/>
      <c r="U14" s="366"/>
      <c r="V14" s="366"/>
      <c r="W14" s="366"/>
      <c r="X14" s="366"/>
      <c r="Y14" s="366"/>
      <c r="Z14" s="366"/>
      <c r="AA14" s="366"/>
      <c r="AB14" s="366"/>
      <c r="AC14" s="366"/>
      <c r="AD14" s="366"/>
      <c r="AE14" s="366"/>
      <c r="AF14" s="366"/>
      <c r="AG14" s="366"/>
      <c r="AH14" s="366"/>
      <c r="AI14" s="366"/>
      <c r="AJ14" s="366"/>
      <c r="AK14" s="366"/>
      <c r="AL14" s="366"/>
      <c r="AM14" s="366"/>
      <c r="AN14" s="366"/>
      <c r="AO14" s="366"/>
    </row>
    <row r="15" spans="1:59" x14ac:dyDescent="0.25">
      <c r="A15" s="366"/>
      <c r="B15" s="366"/>
      <c r="C15" s="366"/>
      <c r="D15" s="366"/>
      <c r="E15" s="366"/>
      <c r="F15" s="366"/>
      <c r="G15" s="366"/>
      <c r="H15" s="366"/>
      <c r="I15" s="366"/>
      <c r="J15" s="366"/>
      <c r="K15" s="366"/>
      <c r="L15" s="366"/>
      <c r="M15" s="366"/>
      <c r="N15" s="366"/>
      <c r="O15" s="366"/>
      <c r="P15" s="366"/>
      <c r="Q15" s="366"/>
      <c r="R15" s="366"/>
      <c r="S15" s="366"/>
      <c r="T15" s="366"/>
      <c r="U15" s="366"/>
      <c r="V15" s="366"/>
      <c r="W15" s="366"/>
      <c r="X15" s="366"/>
      <c r="Y15" s="366"/>
      <c r="Z15" s="366"/>
      <c r="AA15" s="366"/>
      <c r="AB15" s="366"/>
      <c r="AC15" s="366"/>
      <c r="AD15" s="366"/>
      <c r="AE15" s="366"/>
      <c r="AF15" s="366"/>
      <c r="AG15" s="366"/>
      <c r="AH15" s="366"/>
      <c r="AI15" s="366"/>
      <c r="AJ15" s="366"/>
      <c r="AK15" s="366"/>
      <c r="AL15" s="366"/>
      <c r="AM15" s="366"/>
      <c r="AN15" s="366"/>
      <c r="AO15" s="366"/>
    </row>
    <row r="16" spans="1:59" x14ac:dyDescent="0.25">
      <c r="A16" s="366"/>
      <c r="B16" s="366"/>
      <c r="C16" s="366"/>
      <c r="D16" s="366"/>
      <c r="E16" s="366"/>
      <c r="F16" s="366"/>
      <c r="G16" s="366"/>
      <c r="H16" s="366"/>
      <c r="I16" s="366"/>
      <c r="J16" s="366"/>
      <c r="K16" s="366"/>
      <c r="L16" s="366"/>
      <c r="M16" s="366"/>
      <c r="N16" s="366"/>
      <c r="O16" s="366"/>
      <c r="P16" s="366"/>
      <c r="Q16" s="366"/>
      <c r="R16" s="366"/>
      <c r="S16" s="366"/>
      <c r="T16" s="366"/>
      <c r="U16" s="366"/>
      <c r="V16" s="366"/>
      <c r="W16" s="366"/>
      <c r="X16" s="366"/>
      <c r="Y16" s="366"/>
      <c r="Z16" s="366"/>
      <c r="AA16" s="366"/>
      <c r="AB16" s="366"/>
      <c r="AC16" s="366"/>
      <c r="AD16" s="366"/>
      <c r="AE16" s="366"/>
      <c r="AF16" s="366"/>
      <c r="AG16" s="366"/>
      <c r="AH16" s="366"/>
      <c r="AI16" s="366"/>
      <c r="AJ16" s="366"/>
      <c r="AK16" s="366"/>
      <c r="AL16" s="366"/>
      <c r="AM16" s="366"/>
      <c r="AN16" s="366"/>
      <c r="AO16" s="366"/>
    </row>
    <row r="17" spans="1:41" x14ac:dyDescent="0.25">
      <c r="A17" s="366"/>
      <c r="B17" s="366"/>
      <c r="C17" s="366"/>
      <c r="D17" s="366"/>
      <c r="E17" s="366"/>
      <c r="F17" s="366"/>
      <c r="G17" s="366"/>
      <c r="H17" s="366"/>
      <c r="I17" s="366"/>
      <c r="J17" s="366"/>
      <c r="K17" s="366"/>
      <c r="L17" s="366"/>
      <c r="M17" s="366"/>
      <c r="N17" s="366"/>
      <c r="O17" s="366"/>
      <c r="P17" s="366"/>
      <c r="Q17" s="366"/>
      <c r="R17" s="366"/>
      <c r="S17" s="366"/>
      <c r="T17" s="366"/>
      <c r="U17" s="366"/>
      <c r="V17" s="366"/>
      <c r="W17" s="366"/>
      <c r="X17" s="366"/>
      <c r="Y17" s="366"/>
      <c r="Z17" s="366"/>
      <c r="AA17" s="366"/>
      <c r="AB17" s="366"/>
      <c r="AC17" s="366"/>
      <c r="AD17" s="366"/>
      <c r="AE17" s="366"/>
      <c r="AF17" s="366"/>
      <c r="AG17" s="366"/>
      <c r="AH17" s="366"/>
      <c r="AI17" s="366"/>
      <c r="AJ17" s="366"/>
      <c r="AK17" s="366"/>
      <c r="AL17" s="366"/>
      <c r="AM17" s="366"/>
      <c r="AN17" s="366"/>
      <c r="AO17" s="366"/>
    </row>
    <row r="18" spans="1:41" x14ac:dyDescent="0.25">
      <c r="A18" s="366"/>
      <c r="B18" s="366"/>
      <c r="C18" s="366"/>
      <c r="D18" s="366"/>
      <c r="E18" s="366"/>
      <c r="F18" s="366"/>
      <c r="G18" s="366"/>
      <c r="H18" s="366"/>
      <c r="I18" s="366"/>
      <c r="J18" s="366"/>
      <c r="K18" s="366"/>
      <c r="L18" s="366"/>
      <c r="M18" s="366"/>
      <c r="N18" s="366"/>
      <c r="O18" s="366"/>
      <c r="P18" s="366"/>
      <c r="Q18" s="366"/>
      <c r="R18" s="366"/>
      <c r="S18" s="366"/>
      <c r="T18" s="366"/>
      <c r="U18" s="366"/>
      <c r="V18" s="366"/>
      <c r="W18" s="366"/>
      <c r="X18" s="366"/>
      <c r="Y18" s="366"/>
      <c r="Z18" s="366"/>
      <c r="AA18" s="366"/>
      <c r="AB18" s="366"/>
      <c r="AC18" s="366"/>
      <c r="AD18" s="366"/>
      <c r="AE18" s="366"/>
      <c r="AF18" s="366"/>
      <c r="AG18" s="366"/>
      <c r="AH18" s="366"/>
      <c r="AI18" s="366"/>
      <c r="AJ18" s="366"/>
      <c r="AK18" s="366"/>
      <c r="AL18" s="366"/>
      <c r="AM18" s="366"/>
      <c r="AN18" s="366"/>
      <c r="AO18" s="366"/>
    </row>
    <row r="19" spans="1:41" x14ac:dyDescent="0.25">
      <c r="A19" s="366"/>
      <c r="B19" s="366"/>
      <c r="C19" s="366"/>
      <c r="D19" s="366"/>
      <c r="E19" s="366"/>
      <c r="F19" s="366"/>
      <c r="G19" s="366"/>
      <c r="H19" s="366"/>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6"/>
      <c r="AM19" s="366"/>
      <c r="AN19" s="366"/>
      <c r="AO19" s="366"/>
    </row>
    <row r="20" spans="1:41" x14ac:dyDescent="0.25">
      <c r="A20" s="366"/>
      <c r="B20" s="366"/>
      <c r="C20" s="366"/>
      <c r="D20" s="366"/>
      <c r="E20" s="366"/>
      <c r="F20" s="366"/>
      <c r="G20" s="366"/>
      <c r="H20" s="366"/>
      <c r="I20" s="366"/>
      <c r="J20" s="366"/>
      <c r="K20" s="366"/>
      <c r="L20" s="366"/>
      <c r="M20" s="366"/>
      <c r="N20" s="366"/>
      <c r="O20" s="366"/>
      <c r="P20" s="366"/>
      <c r="Q20" s="366"/>
      <c r="R20" s="366"/>
      <c r="S20" s="366"/>
      <c r="T20" s="366"/>
      <c r="U20" s="366"/>
      <c r="V20" s="366"/>
      <c r="W20" s="366"/>
      <c r="X20" s="366"/>
      <c r="Y20" s="366"/>
      <c r="Z20" s="366"/>
      <c r="AA20" s="366"/>
      <c r="AB20" s="366"/>
      <c r="AC20" s="366"/>
      <c r="AD20" s="366"/>
      <c r="AE20" s="366"/>
      <c r="AF20" s="366"/>
      <c r="AG20" s="366"/>
      <c r="AH20" s="366"/>
      <c r="AI20" s="366"/>
      <c r="AJ20" s="366"/>
      <c r="AK20" s="366"/>
      <c r="AL20" s="366"/>
      <c r="AM20" s="366"/>
      <c r="AN20" s="366"/>
      <c r="AO20" s="366"/>
    </row>
    <row r="21" spans="1:41" x14ac:dyDescent="0.25">
      <c r="A21" s="366"/>
      <c r="B21" s="366"/>
      <c r="C21" s="366"/>
      <c r="D21" s="366"/>
      <c r="E21" s="366"/>
      <c r="F21" s="366"/>
      <c r="G21" s="366"/>
      <c r="H21" s="366"/>
      <c r="I21" s="366"/>
      <c r="J21" s="366"/>
      <c r="K21" s="366"/>
      <c r="L21" s="366"/>
      <c r="M21" s="366"/>
      <c r="N21" s="366"/>
      <c r="O21" s="366"/>
      <c r="P21" s="366"/>
      <c r="Q21" s="366"/>
      <c r="R21" s="366"/>
      <c r="S21" s="366"/>
      <c r="T21" s="366"/>
      <c r="U21" s="366"/>
      <c r="V21" s="366"/>
      <c r="W21" s="366"/>
      <c r="X21" s="366"/>
      <c r="Y21" s="366"/>
      <c r="Z21" s="366"/>
      <c r="AA21" s="366"/>
      <c r="AB21" s="366"/>
      <c r="AC21" s="366"/>
      <c r="AD21" s="366"/>
      <c r="AE21" s="366"/>
      <c r="AF21" s="366"/>
      <c r="AG21" s="366"/>
      <c r="AH21" s="366"/>
      <c r="AI21" s="366"/>
      <c r="AJ21" s="366"/>
      <c r="AK21" s="366"/>
      <c r="AL21" s="366"/>
      <c r="AM21" s="366"/>
      <c r="AN21" s="366"/>
      <c r="AO21" s="366"/>
    </row>
    <row r="22" spans="1:41" x14ac:dyDescent="0.25">
      <c r="A22" s="366"/>
      <c r="B22" s="366"/>
      <c r="C22" s="366"/>
      <c r="D22" s="366"/>
      <c r="E22" s="366"/>
      <c r="F22" s="366"/>
      <c r="G22" s="366"/>
      <c r="H22" s="366"/>
      <c r="I22" s="366"/>
      <c r="J22" s="366"/>
      <c r="K22" s="366"/>
      <c r="L22" s="366"/>
      <c r="M22" s="366"/>
      <c r="N22" s="366"/>
      <c r="O22" s="366"/>
      <c r="P22" s="366"/>
      <c r="Q22" s="366"/>
      <c r="R22" s="366"/>
      <c r="S22" s="366"/>
      <c r="T22" s="366"/>
      <c r="U22" s="366"/>
      <c r="V22" s="366"/>
      <c r="W22" s="366"/>
      <c r="X22" s="366"/>
      <c r="Y22" s="366"/>
      <c r="Z22" s="366"/>
      <c r="AA22" s="366"/>
      <c r="AB22" s="366"/>
      <c r="AC22" s="366"/>
      <c r="AD22" s="366"/>
      <c r="AE22" s="366"/>
      <c r="AF22" s="366"/>
      <c r="AG22" s="366"/>
      <c r="AH22" s="366"/>
      <c r="AI22" s="366"/>
      <c r="AJ22" s="366"/>
      <c r="AK22" s="366"/>
      <c r="AL22" s="366"/>
      <c r="AM22" s="366"/>
      <c r="AN22" s="366"/>
      <c r="AO22" s="366"/>
    </row>
    <row r="23" spans="1:41" x14ac:dyDescent="0.25">
      <c r="A23" s="366"/>
      <c r="B23" s="366"/>
      <c r="C23" s="366"/>
      <c r="D23" s="366"/>
      <c r="E23" s="366"/>
      <c r="F23" s="366"/>
      <c r="G23" s="366"/>
      <c r="H23" s="366"/>
      <c r="I23" s="366"/>
      <c r="J23" s="366"/>
      <c r="K23" s="366"/>
      <c r="L23" s="366"/>
      <c r="M23" s="366"/>
      <c r="N23" s="366"/>
      <c r="O23" s="366"/>
      <c r="P23" s="366"/>
      <c r="Q23" s="366"/>
      <c r="R23" s="366"/>
      <c r="S23" s="366"/>
      <c r="T23" s="366"/>
      <c r="U23" s="366"/>
      <c r="V23" s="366"/>
      <c r="W23" s="366"/>
      <c r="X23" s="366"/>
      <c r="Y23" s="366"/>
      <c r="Z23" s="366"/>
      <c r="AA23" s="366"/>
      <c r="AB23" s="366"/>
      <c r="AC23" s="366"/>
      <c r="AD23" s="366"/>
      <c r="AE23" s="366"/>
      <c r="AF23" s="366"/>
      <c r="AG23" s="366"/>
      <c r="AH23" s="366"/>
      <c r="AI23" s="366"/>
      <c r="AJ23" s="366"/>
      <c r="AK23" s="366"/>
      <c r="AL23" s="366"/>
      <c r="AM23" s="366"/>
      <c r="AN23" s="366"/>
      <c r="AO23" s="366"/>
    </row>
    <row r="24" spans="1:41" x14ac:dyDescent="0.25">
      <c r="A24" s="366"/>
      <c r="B24" s="366"/>
      <c r="C24" s="366"/>
      <c r="D24" s="366"/>
      <c r="E24" s="366"/>
      <c r="F24" s="366"/>
      <c r="G24" s="366"/>
      <c r="H24" s="366"/>
      <c r="I24" s="366"/>
      <c r="J24" s="366"/>
      <c r="K24" s="366"/>
      <c r="L24" s="366"/>
      <c r="M24" s="366"/>
      <c r="N24" s="366"/>
      <c r="O24" s="366"/>
      <c r="P24" s="366"/>
      <c r="Q24" s="366"/>
      <c r="R24" s="366"/>
      <c r="S24" s="366"/>
      <c r="T24" s="366"/>
      <c r="U24" s="366"/>
      <c r="V24" s="366"/>
      <c r="W24" s="366"/>
      <c r="X24" s="366"/>
      <c r="Y24" s="366"/>
      <c r="Z24" s="366"/>
      <c r="AA24" s="366"/>
      <c r="AB24" s="366"/>
      <c r="AC24" s="366"/>
      <c r="AD24" s="366"/>
      <c r="AE24" s="366"/>
      <c r="AF24" s="366"/>
      <c r="AG24" s="366"/>
      <c r="AH24" s="366"/>
      <c r="AI24" s="366"/>
      <c r="AJ24" s="366"/>
      <c r="AK24" s="366"/>
      <c r="AL24" s="366"/>
      <c r="AM24" s="366"/>
      <c r="AN24" s="366"/>
      <c r="AO24" s="366"/>
    </row>
    <row r="25" spans="1:41" x14ac:dyDescent="0.25">
      <c r="A25" s="366"/>
      <c r="B25" s="366"/>
      <c r="C25" s="366"/>
      <c r="D25" s="366"/>
      <c r="E25" s="366"/>
      <c r="F25" s="366"/>
      <c r="G25" s="366"/>
      <c r="H25" s="366"/>
      <c r="I25" s="366"/>
      <c r="J25" s="366"/>
      <c r="K25" s="366"/>
      <c r="L25" s="366"/>
      <c r="M25" s="366"/>
      <c r="N25" s="366"/>
      <c r="O25" s="366"/>
      <c r="P25" s="366"/>
      <c r="Q25" s="366"/>
      <c r="R25" s="366"/>
      <c r="S25" s="366"/>
      <c r="T25" s="366"/>
      <c r="U25" s="366"/>
      <c r="V25" s="366"/>
      <c r="W25" s="366"/>
      <c r="X25" s="366"/>
      <c r="Y25" s="366"/>
      <c r="Z25" s="366"/>
      <c r="AA25" s="366"/>
      <c r="AB25" s="366"/>
      <c r="AC25" s="366"/>
      <c r="AD25" s="366"/>
      <c r="AE25" s="366"/>
      <c r="AF25" s="366"/>
      <c r="AG25" s="366"/>
      <c r="AH25" s="366"/>
      <c r="AI25" s="366"/>
      <c r="AJ25" s="366"/>
      <c r="AK25" s="366"/>
      <c r="AL25" s="366"/>
      <c r="AM25" s="366"/>
      <c r="AN25" s="366"/>
      <c r="AO25" s="366"/>
    </row>
    <row r="26" spans="1:41" x14ac:dyDescent="0.25">
      <c r="A26" s="366"/>
      <c r="B26" s="366"/>
      <c r="C26" s="366"/>
      <c r="D26" s="366"/>
      <c r="E26" s="366"/>
      <c r="F26" s="366"/>
      <c r="G26" s="366"/>
      <c r="H26" s="366"/>
      <c r="I26" s="366"/>
      <c r="J26" s="366"/>
      <c r="K26" s="366"/>
      <c r="L26" s="366"/>
      <c r="M26" s="366"/>
      <c r="N26" s="366"/>
      <c r="O26" s="366"/>
      <c r="P26" s="366"/>
      <c r="Q26" s="366"/>
      <c r="R26" s="366"/>
      <c r="S26" s="366"/>
      <c r="T26" s="366"/>
      <c r="U26" s="366"/>
      <c r="V26" s="366"/>
      <c r="W26" s="366"/>
      <c r="X26" s="366"/>
      <c r="Y26" s="366"/>
      <c r="Z26" s="366"/>
      <c r="AA26" s="366"/>
      <c r="AB26" s="366"/>
      <c r="AC26" s="366"/>
      <c r="AD26" s="366"/>
      <c r="AE26" s="366"/>
      <c r="AF26" s="366"/>
      <c r="AG26" s="366"/>
      <c r="AH26" s="366"/>
      <c r="AI26" s="366"/>
      <c r="AJ26" s="366"/>
      <c r="AK26" s="366"/>
      <c r="AL26" s="366"/>
      <c r="AM26" s="366"/>
      <c r="AN26" s="366"/>
      <c r="AO26" s="366"/>
    </row>
    <row r="27" spans="1:41" x14ac:dyDescent="0.25">
      <c r="A27" s="366"/>
      <c r="B27" s="366"/>
      <c r="C27" s="366"/>
      <c r="D27" s="366"/>
      <c r="E27" s="366"/>
      <c r="F27" s="366"/>
      <c r="G27" s="366"/>
      <c r="H27" s="366"/>
      <c r="I27" s="366"/>
      <c r="J27" s="366"/>
      <c r="K27" s="366"/>
      <c r="L27" s="366"/>
      <c r="M27" s="366"/>
      <c r="N27" s="366"/>
      <c r="O27" s="366"/>
      <c r="P27" s="366"/>
      <c r="Q27" s="366"/>
      <c r="R27" s="366"/>
      <c r="S27" s="366"/>
      <c r="T27" s="366"/>
      <c r="U27" s="366"/>
      <c r="V27" s="366"/>
      <c r="W27" s="366"/>
      <c r="X27" s="366"/>
      <c r="Y27" s="366"/>
      <c r="Z27" s="366"/>
      <c r="AA27" s="366"/>
      <c r="AB27" s="366"/>
      <c r="AC27" s="366"/>
      <c r="AD27" s="366"/>
      <c r="AE27" s="366"/>
      <c r="AF27" s="366"/>
      <c r="AG27" s="366"/>
      <c r="AH27" s="366"/>
      <c r="AI27" s="366"/>
      <c r="AJ27" s="366"/>
      <c r="AK27" s="366"/>
      <c r="AL27" s="366"/>
      <c r="AM27" s="366"/>
      <c r="AN27" s="366"/>
      <c r="AO27" s="366"/>
    </row>
    <row r="28" spans="1:41" x14ac:dyDescent="0.25">
      <c r="A28" s="366"/>
      <c r="B28" s="366"/>
      <c r="C28" s="366"/>
      <c r="D28" s="366"/>
      <c r="E28" s="366"/>
      <c r="F28" s="366"/>
      <c r="G28" s="366"/>
      <c r="H28" s="366"/>
      <c r="I28" s="366"/>
      <c r="J28" s="366"/>
      <c r="K28" s="366"/>
      <c r="L28" s="366"/>
      <c r="M28" s="366"/>
      <c r="N28" s="366"/>
      <c r="O28" s="366"/>
      <c r="P28" s="366"/>
      <c r="Q28" s="366"/>
      <c r="R28" s="366"/>
      <c r="S28" s="366"/>
      <c r="T28" s="366"/>
      <c r="U28" s="366"/>
      <c r="V28" s="366"/>
      <c r="W28" s="366"/>
      <c r="X28" s="366"/>
      <c r="Y28" s="366"/>
      <c r="Z28" s="366"/>
      <c r="AA28" s="366"/>
      <c r="AB28" s="366"/>
      <c r="AC28" s="366"/>
      <c r="AD28" s="366"/>
      <c r="AE28" s="366"/>
      <c r="AF28" s="366"/>
      <c r="AG28" s="366"/>
      <c r="AH28" s="366"/>
      <c r="AI28" s="366"/>
      <c r="AJ28" s="366"/>
      <c r="AK28" s="366"/>
      <c r="AL28" s="366"/>
      <c r="AM28" s="366"/>
      <c r="AN28" s="366"/>
      <c r="AO28" s="366"/>
    </row>
    <row r="29" spans="1:41" x14ac:dyDescent="0.25">
      <c r="A29" s="366"/>
      <c r="B29" s="366"/>
      <c r="C29" s="366"/>
      <c r="D29" s="366"/>
      <c r="E29" s="366"/>
      <c r="F29" s="366"/>
      <c r="G29" s="366"/>
      <c r="H29" s="366"/>
      <c r="I29" s="366"/>
      <c r="J29" s="366"/>
      <c r="K29" s="366"/>
      <c r="L29" s="366"/>
      <c r="M29" s="366"/>
      <c r="N29" s="366"/>
      <c r="O29" s="366"/>
      <c r="P29" s="366"/>
      <c r="Q29" s="366"/>
      <c r="R29" s="366"/>
      <c r="S29" s="366"/>
      <c r="T29" s="366"/>
      <c r="U29" s="366"/>
      <c r="V29" s="366"/>
      <c r="W29" s="366"/>
      <c r="X29" s="366"/>
      <c r="Y29" s="366"/>
      <c r="Z29" s="366"/>
      <c r="AA29" s="366"/>
      <c r="AB29" s="366"/>
      <c r="AC29" s="366"/>
      <c r="AD29" s="366"/>
      <c r="AE29" s="366"/>
      <c r="AF29" s="366"/>
      <c r="AG29" s="366"/>
      <c r="AH29" s="366"/>
      <c r="AI29" s="366"/>
      <c r="AJ29" s="366"/>
      <c r="AK29" s="366"/>
      <c r="AL29" s="366"/>
      <c r="AM29" s="366"/>
      <c r="AN29" s="366"/>
      <c r="AO29" s="366"/>
    </row>
    <row r="30" spans="1:41" x14ac:dyDescent="0.25">
      <c r="A30" s="366"/>
      <c r="B30" s="366"/>
      <c r="C30" s="366"/>
      <c r="D30" s="366"/>
      <c r="E30" s="366"/>
      <c r="F30" s="366"/>
      <c r="G30" s="366"/>
      <c r="H30" s="366"/>
      <c r="I30" s="366"/>
      <c r="J30" s="366"/>
      <c r="K30" s="366"/>
      <c r="L30" s="366"/>
      <c r="M30" s="366"/>
      <c r="N30" s="366"/>
      <c r="O30" s="366"/>
      <c r="P30" s="366"/>
      <c r="Q30" s="366"/>
      <c r="R30" s="366"/>
      <c r="S30" s="366"/>
      <c r="T30" s="366"/>
      <c r="U30" s="366"/>
      <c r="V30" s="366"/>
      <c r="W30" s="366"/>
      <c r="X30" s="366"/>
      <c r="Y30" s="366"/>
      <c r="Z30" s="366"/>
      <c r="AA30" s="366"/>
      <c r="AB30" s="366"/>
      <c r="AC30" s="366"/>
      <c r="AD30" s="366"/>
      <c r="AE30" s="366"/>
      <c r="AF30" s="366"/>
      <c r="AG30" s="366"/>
      <c r="AH30" s="366"/>
      <c r="AI30" s="366"/>
      <c r="AJ30" s="366"/>
      <c r="AK30" s="366"/>
      <c r="AL30" s="366"/>
      <c r="AM30" s="366"/>
      <c r="AN30" s="366"/>
      <c r="AO30" s="366"/>
    </row>
    <row r="31" spans="1:41" x14ac:dyDescent="0.25">
      <c r="A31" s="366"/>
      <c r="B31" s="366"/>
      <c r="C31" s="366"/>
      <c r="D31" s="366"/>
      <c r="E31" s="366"/>
      <c r="F31" s="366"/>
      <c r="G31" s="366"/>
      <c r="H31" s="366"/>
      <c r="I31" s="366"/>
      <c r="J31" s="366"/>
      <c r="K31" s="366"/>
      <c r="L31" s="366"/>
      <c r="M31" s="366"/>
      <c r="N31" s="366"/>
      <c r="O31" s="366"/>
      <c r="P31" s="366"/>
      <c r="Q31" s="366"/>
      <c r="R31" s="366"/>
      <c r="S31" s="366"/>
      <c r="T31" s="366"/>
      <c r="U31" s="366"/>
      <c r="V31" s="366"/>
      <c r="W31" s="366"/>
      <c r="X31" s="366"/>
      <c r="Y31" s="366"/>
      <c r="Z31" s="366"/>
      <c r="AA31" s="366"/>
      <c r="AB31" s="366"/>
      <c r="AC31" s="366"/>
      <c r="AD31" s="366"/>
      <c r="AE31" s="366"/>
      <c r="AF31" s="366"/>
      <c r="AG31" s="366"/>
      <c r="AH31" s="366"/>
      <c r="AI31" s="366"/>
      <c r="AJ31" s="366"/>
      <c r="AK31" s="366"/>
      <c r="AL31" s="366"/>
      <c r="AM31" s="366"/>
      <c r="AN31" s="366"/>
      <c r="AO31" s="366"/>
    </row>
    <row r="32" spans="1:41" x14ac:dyDescent="0.25">
      <c r="A32" s="366"/>
      <c r="B32" s="366"/>
      <c r="C32" s="366"/>
      <c r="D32" s="366"/>
      <c r="E32" s="366"/>
      <c r="F32" s="366"/>
      <c r="G32" s="366"/>
      <c r="H32" s="366"/>
      <c r="I32" s="366"/>
      <c r="J32" s="366"/>
      <c r="K32" s="366"/>
      <c r="L32" s="366"/>
      <c r="M32" s="366"/>
      <c r="N32" s="366"/>
      <c r="O32" s="366"/>
      <c r="P32" s="366"/>
      <c r="Q32" s="366"/>
      <c r="R32" s="366"/>
      <c r="S32" s="366"/>
      <c r="T32" s="366"/>
      <c r="U32" s="366"/>
      <c r="V32" s="366"/>
      <c r="W32" s="366"/>
      <c r="X32" s="366"/>
      <c r="Y32" s="366"/>
      <c r="Z32" s="366"/>
      <c r="AA32" s="366"/>
      <c r="AB32" s="366"/>
      <c r="AC32" s="366"/>
      <c r="AD32" s="366"/>
      <c r="AE32" s="366"/>
      <c r="AF32" s="366"/>
      <c r="AG32" s="366"/>
      <c r="AH32" s="366"/>
      <c r="AI32" s="366"/>
      <c r="AJ32" s="366"/>
      <c r="AK32" s="366"/>
      <c r="AL32" s="366"/>
      <c r="AM32" s="366"/>
      <c r="AN32" s="366"/>
      <c r="AO32" s="366"/>
    </row>
    <row r="33" spans="1:41" x14ac:dyDescent="0.25">
      <c r="A33" s="366"/>
      <c r="B33" s="366"/>
      <c r="C33" s="366"/>
      <c r="D33" s="366"/>
      <c r="E33" s="366"/>
      <c r="F33" s="366"/>
      <c r="G33" s="366"/>
      <c r="H33" s="366"/>
      <c r="I33" s="366"/>
      <c r="J33" s="366"/>
      <c r="K33" s="366"/>
      <c r="L33" s="366"/>
      <c r="M33" s="366"/>
      <c r="N33" s="366"/>
      <c r="O33" s="366"/>
      <c r="P33" s="366"/>
      <c r="Q33" s="366"/>
      <c r="R33" s="366"/>
      <c r="S33" s="366"/>
      <c r="T33" s="366"/>
      <c r="U33" s="366"/>
      <c r="V33" s="366"/>
      <c r="W33" s="366"/>
      <c r="X33" s="366"/>
      <c r="Y33" s="366"/>
      <c r="Z33" s="366"/>
      <c r="AA33" s="366"/>
      <c r="AB33" s="366"/>
      <c r="AC33" s="366"/>
      <c r="AD33" s="366"/>
      <c r="AE33" s="366"/>
      <c r="AF33" s="366"/>
      <c r="AG33" s="366"/>
      <c r="AH33" s="366"/>
      <c r="AI33" s="366"/>
      <c r="AJ33" s="366"/>
      <c r="AK33" s="366"/>
      <c r="AL33" s="366"/>
      <c r="AM33" s="366"/>
      <c r="AN33" s="366"/>
      <c r="AO33" s="366"/>
    </row>
    <row r="34" spans="1:41" x14ac:dyDescent="0.25">
      <c r="A34" s="366"/>
      <c r="B34" s="366"/>
      <c r="C34" s="366"/>
      <c r="D34" s="366"/>
      <c r="E34" s="366"/>
      <c r="F34" s="366"/>
      <c r="G34" s="366"/>
      <c r="H34" s="366"/>
      <c r="I34" s="366"/>
      <c r="J34" s="366"/>
      <c r="K34" s="366"/>
      <c r="L34" s="366"/>
      <c r="M34" s="366"/>
      <c r="N34" s="366"/>
      <c r="O34" s="366"/>
      <c r="P34" s="366"/>
      <c r="Q34" s="366"/>
      <c r="R34" s="366"/>
      <c r="S34" s="366"/>
      <c r="T34" s="366"/>
      <c r="U34" s="366"/>
      <c r="V34" s="366"/>
      <c r="W34" s="366"/>
      <c r="X34" s="366"/>
      <c r="Y34" s="366"/>
      <c r="Z34" s="366"/>
      <c r="AA34" s="366"/>
      <c r="AB34" s="366"/>
      <c r="AC34" s="366"/>
      <c r="AD34" s="366"/>
      <c r="AE34" s="366"/>
      <c r="AF34" s="366"/>
      <c r="AG34" s="366"/>
      <c r="AH34" s="366"/>
      <c r="AI34" s="366"/>
      <c r="AJ34" s="366"/>
      <c r="AK34" s="366"/>
      <c r="AL34" s="366"/>
      <c r="AM34" s="366"/>
      <c r="AN34" s="366"/>
      <c r="AO34" s="366"/>
    </row>
    <row r="35" spans="1:41" x14ac:dyDescent="0.25">
      <c r="A35" s="366"/>
      <c r="B35" s="366"/>
      <c r="C35" s="366"/>
      <c r="D35" s="366"/>
      <c r="E35" s="366"/>
      <c r="F35" s="366"/>
      <c r="G35" s="366"/>
      <c r="H35" s="366"/>
      <c r="I35" s="366"/>
      <c r="J35" s="366"/>
      <c r="K35" s="366"/>
      <c r="L35" s="366"/>
      <c r="M35" s="366"/>
      <c r="N35" s="366"/>
      <c r="O35" s="366"/>
      <c r="P35" s="366"/>
      <c r="Q35" s="366"/>
      <c r="R35" s="366"/>
      <c r="S35" s="366"/>
      <c r="T35" s="366"/>
      <c r="U35" s="366"/>
      <c r="V35" s="366"/>
      <c r="W35" s="366"/>
      <c r="X35" s="366"/>
      <c r="Y35" s="366"/>
      <c r="Z35" s="366"/>
      <c r="AA35" s="366"/>
      <c r="AB35" s="366"/>
      <c r="AC35" s="366"/>
      <c r="AD35" s="366"/>
      <c r="AE35" s="366"/>
      <c r="AF35" s="366"/>
      <c r="AG35" s="366"/>
      <c r="AH35" s="366"/>
      <c r="AI35" s="366"/>
      <c r="AJ35" s="366"/>
      <c r="AK35" s="366"/>
      <c r="AL35" s="366"/>
      <c r="AM35" s="366"/>
      <c r="AN35" s="366"/>
      <c r="AO35" s="366"/>
    </row>
    <row r="36" spans="1:41" x14ac:dyDescent="0.25">
      <c r="A36" s="366"/>
      <c r="B36" s="366"/>
      <c r="C36" s="366"/>
      <c r="D36" s="366"/>
      <c r="E36" s="366"/>
      <c r="F36" s="366"/>
      <c r="G36" s="366"/>
      <c r="H36" s="366"/>
      <c r="I36" s="366"/>
      <c r="J36" s="366"/>
      <c r="K36" s="366"/>
      <c r="L36" s="366"/>
      <c r="M36" s="366"/>
      <c r="N36" s="366"/>
      <c r="O36" s="366"/>
      <c r="P36" s="366"/>
      <c r="Q36" s="366"/>
      <c r="R36" s="366"/>
      <c r="S36" s="366"/>
      <c r="T36" s="366"/>
      <c r="U36" s="366"/>
      <c r="V36" s="366"/>
      <c r="W36" s="366"/>
      <c r="X36" s="366"/>
      <c r="Y36" s="366"/>
      <c r="Z36" s="366"/>
      <c r="AA36" s="366"/>
      <c r="AB36" s="366"/>
      <c r="AC36" s="366"/>
      <c r="AD36" s="366"/>
      <c r="AE36" s="366"/>
      <c r="AF36" s="366"/>
      <c r="AG36" s="366"/>
      <c r="AH36" s="366"/>
      <c r="AI36" s="366"/>
      <c r="AJ36" s="366"/>
      <c r="AK36" s="366"/>
      <c r="AL36" s="366"/>
      <c r="AM36" s="366"/>
      <c r="AN36" s="366"/>
      <c r="AO36" s="366"/>
    </row>
    <row r="37" spans="1:41" x14ac:dyDescent="0.25">
      <c r="A37" s="366"/>
      <c r="B37" s="366"/>
      <c r="C37" s="366"/>
      <c r="D37" s="366"/>
      <c r="E37" s="366"/>
      <c r="F37" s="366"/>
      <c r="G37" s="366"/>
      <c r="H37" s="366"/>
      <c r="I37" s="366"/>
      <c r="J37" s="366"/>
      <c r="K37" s="366"/>
      <c r="L37" s="366"/>
      <c r="M37" s="366"/>
      <c r="N37" s="366"/>
      <c r="O37" s="366"/>
      <c r="P37" s="366"/>
      <c r="Q37" s="366"/>
      <c r="R37" s="366"/>
      <c r="S37" s="366"/>
      <c r="T37" s="366"/>
      <c r="U37" s="366"/>
      <c r="V37" s="366"/>
      <c r="W37" s="366"/>
      <c r="X37" s="366"/>
      <c r="Y37" s="366"/>
      <c r="Z37" s="366"/>
      <c r="AA37" s="366"/>
      <c r="AB37" s="366"/>
      <c r="AC37" s="366"/>
      <c r="AD37" s="366"/>
      <c r="AE37" s="366"/>
      <c r="AF37" s="366"/>
      <c r="AG37" s="366"/>
      <c r="AH37" s="366"/>
      <c r="AI37" s="366"/>
      <c r="AJ37" s="366"/>
      <c r="AK37" s="366"/>
      <c r="AL37" s="366"/>
      <c r="AM37" s="366"/>
      <c r="AN37" s="366"/>
      <c r="AO37" s="366"/>
    </row>
    <row r="38" spans="1:41" x14ac:dyDescent="0.25">
      <c r="A38" s="366"/>
      <c r="B38" s="366"/>
      <c r="C38" s="366"/>
      <c r="D38" s="366"/>
      <c r="E38" s="366"/>
      <c r="F38" s="366"/>
      <c r="G38" s="366"/>
      <c r="H38" s="366"/>
      <c r="I38" s="366"/>
      <c r="J38" s="366"/>
      <c r="K38" s="366"/>
      <c r="L38" s="366"/>
      <c r="M38" s="366"/>
      <c r="N38" s="366"/>
      <c r="O38" s="366"/>
      <c r="P38" s="366"/>
      <c r="Q38" s="366"/>
      <c r="R38" s="366"/>
      <c r="S38" s="366"/>
      <c r="T38" s="366"/>
      <c r="U38" s="366"/>
      <c r="V38" s="366"/>
      <c r="W38" s="366"/>
      <c r="X38" s="366"/>
      <c r="Y38" s="366"/>
      <c r="Z38" s="366"/>
      <c r="AA38" s="366"/>
      <c r="AB38" s="366"/>
      <c r="AC38" s="366"/>
      <c r="AD38" s="366"/>
      <c r="AE38" s="366"/>
      <c r="AF38" s="366"/>
      <c r="AG38" s="366"/>
      <c r="AH38" s="366"/>
      <c r="AI38" s="366"/>
      <c r="AJ38" s="366"/>
      <c r="AK38" s="366"/>
      <c r="AL38" s="366"/>
      <c r="AM38" s="366"/>
      <c r="AN38" s="366"/>
      <c r="AO38" s="366"/>
    </row>
    <row r="39" spans="1:41" x14ac:dyDescent="0.25">
      <c r="A39" s="366"/>
      <c r="B39" s="366"/>
      <c r="C39" s="366"/>
      <c r="D39" s="366"/>
      <c r="E39" s="366"/>
      <c r="F39" s="366"/>
      <c r="G39" s="366"/>
      <c r="H39" s="366"/>
      <c r="I39" s="366"/>
      <c r="J39" s="366"/>
      <c r="K39" s="366"/>
      <c r="L39" s="366"/>
      <c r="M39" s="366"/>
      <c r="N39" s="366"/>
      <c r="O39" s="366"/>
      <c r="P39" s="366"/>
      <c r="Q39" s="366"/>
      <c r="R39" s="366"/>
      <c r="S39" s="366"/>
      <c r="T39" s="366"/>
      <c r="U39" s="366"/>
      <c r="V39" s="366"/>
      <c r="W39" s="366"/>
      <c r="X39" s="366"/>
      <c r="Y39" s="366"/>
      <c r="Z39" s="366"/>
      <c r="AA39" s="366"/>
      <c r="AB39" s="366"/>
      <c r="AC39" s="366"/>
      <c r="AD39" s="366"/>
      <c r="AE39" s="366"/>
      <c r="AF39" s="366"/>
      <c r="AG39" s="366"/>
      <c r="AH39" s="366"/>
      <c r="AI39" s="366"/>
      <c r="AJ39" s="366"/>
      <c r="AK39" s="366"/>
      <c r="AL39" s="366"/>
      <c r="AM39" s="366"/>
      <c r="AN39" s="366"/>
      <c r="AO39" s="366"/>
    </row>
    <row r="40" spans="1:41" x14ac:dyDescent="0.25">
      <c r="A40" s="366"/>
      <c r="B40" s="366"/>
      <c r="C40" s="366"/>
      <c r="D40" s="366"/>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c r="AJ40" s="366"/>
      <c r="AK40" s="366"/>
      <c r="AL40" s="366"/>
      <c r="AM40" s="366"/>
      <c r="AN40" s="366"/>
      <c r="AO40" s="366"/>
    </row>
    <row r="41" spans="1:41" x14ac:dyDescent="0.25">
      <c r="A41" s="366"/>
      <c r="B41" s="366"/>
      <c r="C41" s="366"/>
      <c r="D41" s="366"/>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6"/>
      <c r="AJ41" s="366"/>
      <c r="AK41" s="366"/>
      <c r="AL41" s="366"/>
      <c r="AM41" s="366"/>
      <c r="AN41" s="366"/>
      <c r="AO41" s="366"/>
    </row>
    <row r="42" spans="1:41" x14ac:dyDescent="0.25">
      <c r="A42" s="366"/>
      <c r="B42" s="366"/>
      <c r="C42" s="366"/>
      <c r="D42" s="366"/>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c r="AM42" s="366"/>
      <c r="AN42" s="366"/>
      <c r="AO42" s="366"/>
    </row>
    <row r="43" spans="1:41" x14ac:dyDescent="0.25">
      <c r="A43" s="366"/>
      <c r="B43" s="366"/>
      <c r="C43" s="366"/>
      <c r="D43" s="366"/>
      <c r="E43" s="366"/>
      <c r="F43" s="366"/>
      <c r="G43" s="366"/>
      <c r="H43" s="366"/>
      <c r="I43" s="366"/>
      <c r="J43" s="366"/>
      <c r="K43" s="366"/>
      <c r="L43" s="366"/>
      <c r="M43" s="366"/>
      <c r="N43" s="366"/>
      <c r="O43" s="366"/>
      <c r="P43" s="366"/>
      <c r="Q43" s="366"/>
      <c r="R43" s="366"/>
      <c r="S43" s="366"/>
      <c r="T43" s="366"/>
      <c r="U43" s="366"/>
      <c r="V43" s="366"/>
      <c r="W43" s="366"/>
      <c r="X43" s="366"/>
      <c r="Y43" s="366"/>
      <c r="Z43" s="366"/>
      <c r="AA43" s="366"/>
      <c r="AB43" s="366"/>
      <c r="AC43" s="366"/>
      <c r="AD43" s="366"/>
      <c r="AE43" s="366"/>
      <c r="AF43" s="366"/>
      <c r="AG43" s="366"/>
      <c r="AH43" s="366"/>
      <c r="AI43" s="366"/>
      <c r="AJ43" s="366"/>
      <c r="AK43" s="366"/>
      <c r="AL43" s="366"/>
      <c r="AM43" s="366"/>
      <c r="AN43" s="366"/>
      <c r="AO43" s="366"/>
    </row>
    <row r="44" spans="1:41" x14ac:dyDescent="0.25">
      <c r="A44" s="366"/>
      <c r="B44" s="366"/>
      <c r="C44" s="366"/>
      <c r="D44" s="366"/>
      <c r="E44" s="366"/>
      <c r="F44" s="366"/>
      <c r="G44" s="366"/>
      <c r="H44" s="366"/>
      <c r="I44" s="366"/>
      <c r="J44" s="366"/>
      <c r="K44" s="366"/>
      <c r="L44" s="366"/>
      <c r="M44" s="366"/>
      <c r="N44" s="366"/>
      <c r="O44" s="366"/>
      <c r="P44" s="366"/>
      <c r="Q44" s="366"/>
      <c r="R44" s="366"/>
      <c r="S44" s="366"/>
      <c r="T44" s="366"/>
      <c r="U44" s="366"/>
      <c r="V44" s="366"/>
      <c r="W44" s="366"/>
      <c r="X44" s="366"/>
      <c r="Y44" s="366"/>
      <c r="Z44" s="366"/>
      <c r="AA44" s="366"/>
      <c r="AB44" s="366"/>
      <c r="AC44" s="366"/>
      <c r="AD44" s="366"/>
      <c r="AE44" s="366"/>
      <c r="AF44" s="366"/>
      <c r="AG44" s="366"/>
      <c r="AH44" s="366"/>
      <c r="AI44" s="366"/>
      <c r="AJ44" s="366"/>
      <c r="AK44" s="366"/>
      <c r="AL44" s="366"/>
      <c r="AM44" s="366"/>
      <c r="AN44" s="366"/>
      <c r="AO44" s="366"/>
    </row>
    <row r="45" spans="1:41" x14ac:dyDescent="0.25">
      <c r="A45" s="366"/>
      <c r="B45" s="366"/>
      <c r="C45" s="366"/>
      <c r="D45" s="366"/>
      <c r="E45" s="366"/>
      <c r="F45" s="366"/>
      <c r="G45" s="366"/>
      <c r="H45" s="366"/>
      <c r="I45" s="366"/>
      <c r="J45" s="366"/>
      <c r="K45" s="366"/>
      <c r="L45" s="366"/>
      <c r="M45" s="366"/>
      <c r="N45" s="366"/>
      <c r="O45" s="366"/>
      <c r="P45" s="366"/>
      <c r="Q45" s="366"/>
      <c r="R45" s="366"/>
      <c r="S45" s="366"/>
      <c r="T45" s="366"/>
      <c r="U45" s="366"/>
      <c r="V45" s="366"/>
      <c r="W45" s="366"/>
      <c r="X45" s="366"/>
      <c r="Y45" s="366"/>
      <c r="Z45" s="366"/>
      <c r="AA45" s="366"/>
      <c r="AB45" s="366"/>
      <c r="AC45" s="366"/>
      <c r="AD45" s="366"/>
      <c r="AE45" s="366"/>
      <c r="AF45" s="366"/>
      <c r="AG45" s="366"/>
      <c r="AH45" s="366"/>
      <c r="AI45" s="366"/>
      <c r="AJ45" s="366"/>
      <c r="AK45" s="366"/>
      <c r="AL45" s="366"/>
      <c r="AM45" s="366"/>
      <c r="AN45" s="366"/>
      <c r="AO45" s="366"/>
    </row>
    <row r="46" spans="1:41" x14ac:dyDescent="0.25">
      <c r="A46" s="366"/>
      <c r="B46" s="366"/>
      <c r="C46" s="366"/>
      <c r="D46" s="366"/>
      <c r="E46" s="366"/>
      <c r="F46" s="366"/>
      <c r="G46" s="366"/>
      <c r="H46" s="366"/>
      <c r="I46" s="366"/>
      <c r="J46" s="366"/>
      <c r="K46" s="366"/>
      <c r="L46" s="366"/>
      <c r="M46" s="366"/>
      <c r="N46" s="366"/>
      <c r="O46" s="366"/>
      <c r="P46" s="366"/>
      <c r="Q46" s="366"/>
      <c r="R46" s="366"/>
      <c r="S46" s="366"/>
      <c r="T46" s="366"/>
      <c r="U46" s="366"/>
      <c r="V46" s="366"/>
      <c r="W46" s="366"/>
      <c r="X46" s="366"/>
      <c r="Y46" s="366"/>
      <c r="Z46" s="366"/>
      <c r="AA46" s="366"/>
      <c r="AB46" s="366"/>
      <c r="AC46" s="366"/>
      <c r="AD46" s="366"/>
      <c r="AE46" s="366"/>
      <c r="AF46" s="366"/>
      <c r="AG46" s="366"/>
      <c r="AH46" s="366"/>
      <c r="AI46" s="366"/>
      <c r="AJ46" s="366"/>
      <c r="AK46" s="366"/>
      <c r="AL46" s="366"/>
      <c r="AM46" s="366"/>
      <c r="AN46" s="366"/>
      <c r="AO46" s="366"/>
    </row>
    <row r="47" spans="1:41" x14ac:dyDescent="0.25">
      <c r="A47" s="366"/>
      <c r="B47" s="366"/>
      <c r="C47" s="366"/>
      <c r="D47" s="366"/>
      <c r="E47" s="366"/>
      <c r="F47" s="366"/>
      <c r="G47" s="366"/>
      <c r="H47" s="366"/>
      <c r="I47" s="366"/>
      <c r="J47" s="366"/>
      <c r="K47" s="366"/>
      <c r="L47" s="366"/>
      <c r="M47" s="366"/>
      <c r="N47" s="366"/>
      <c r="O47" s="366"/>
      <c r="P47" s="366"/>
      <c r="Q47" s="366"/>
      <c r="R47" s="366"/>
      <c r="S47" s="366"/>
      <c r="T47" s="366"/>
      <c r="U47" s="366"/>
      <c r="V47" s="366"/>
      <c r="W47" s="366"/>
      <c r="X47" s="366"/>
      <c r="Y47" s="366"/>
      <c r="Z47" s="366"/>
      <c r="AA47" s="366"/>
      <c r="AB47" s="366"/>
      <c r="AC47" s="366"/>
      <c r="AD47" s="366"/>
      <c r="AE47" s="366"/>
      <c r="AF47" s="366"/>
      <c r="AG47" s="366"/>
      <c r="AH47" s="366"/>
      <c r="AI47" s="366"/>
      <c r="AJ47" s="366"/>
      <c r="AK47" s="366"/>
      <c r="AL47" s="366"/>
      <c r="AM47" s="366"/>
      <c r="AN47" s="366"/>
      <c r="AO47" s="366"/>
    </row>
    <row r="48" spans="1:41" x14ac:dyDescent="0.25">
      <c r="A48" s="366"/>
      <c r="B48" s="366"/>
      <c r="C48" s="366"/>
      <c r="D48" s="366"/>
      <c r="E48" s="366"/>
      <c r="F48" s="366"/>
      <c r="G48" s="366"/>
      <c r="H48" s="366"/>
      <c r="I48" s="366"/>
      <c r="J48" s="366"/>
      <c r="K48" s="366"/>
      <c r="L48" s="366"/>
      <c r="M48" s="366"/>
      <c r="N48" s="366"/>
      <c r="O48" s="366"/>
      <c r="P48" s="366"/>
      <c r="Q48" s="366"/>
      <c r="R48" s="366"/>
      <c r="S48" s="366"/>
      <c r="T48" s="366"/>
      <c r="U48" s="366"/>
      <c r="V48" s="366"/>
      <c r="W48" s="366"/>
      <c r="X48" s="366"/>
      <c r="Y48" s="366"/>
      <c r="Z48" s="366"/>
      <c r="AA48" s="366"/>
      <c r="AB48" s="366"/>
      <c r="AC48" s="366"/>
      <c r="AD48" s="366"/>
      <c r="AE48" s="366"/>
      <c r="AF48" s="366"/>
      <c r="AG48" s="366"/>
      <c r="AH48" s="366"/>
      <c r="AI48" s="366"/>
      <c r="AJ48" s="366"/>
      <c r="AK48" s="366"/>
      <c r="AL48" s="366"/>
      <c r="AM48" s="366"/>
      <c r="AN48" s="366"/>
      <c r="AO48" s="366"/>
    </row>
    <row r="49" spans="1:41" x14ac:dyDescent="0.25">
      <c r="A49" s="366"/>
      <c r="B49" s="366"/>
      <c r="C49" s="366"/>
      <c r="D49" s="366"/>
      <c r="E49" s="366"/>
      <c r="F49" s="366"/>
      <c r="G49" s="366"/>
      <c r="H49" s="366"/>
      <c r="I49" s="366"/>
      <c r="J49" s="366"/>
      <c r="K49" s="366"/>
      <c r="L49" s="366"/>
      <c r="M49" s="366"/>
      <c r="N49" s="366"/>
      <c r="O49" s="366"/>
      <c r="P49" s="366"/>
      <c r="Q49" s="366"/>
      <c r="R49" s="366"/>
      <c r="S49" s="366"/>
      <c r="T49" s="366"/>
      <c r="U49" s="366"/>
      <c r="V49" s="366"/>
      <c r="W49" s="366"/>
      <c r="X49" s="366"/>
      <c r="Y49" s="366"/>
      <c r="Z49" s="366"/>
      <c r="AA49" s="366"/>
      <c r="AB49" s="366"/>
      <c r="AC49" s="366"/>
      <c r="AD49" s="366"/>
      <c r="AE49" s="366"/>
      <c r="AF49" s="366"/>
      <c r="AG49" s="366"/>
      <c r="AH49" s="366"/>
      <c r="AI49" s="366"/>
      <c r="AJ49" s="366"/>
      <c r="AK49" s="366"/>
      <c r="AL49" s="366"/>
      <c r="AM49" s="366"/>
      <c r="AN49" s="366"/>
      <c r="AO49" s="366"/>
    </row>
    <row r="50" spans="1:41" x14ac:dyDescent="0.25">
      <c r="A50" s="366"/>
      <c r="B50" s="366"/>
      <c r="C50" s="366"/>
      <c r="D50" s="366"/>
      <c r="E50" s="366"/>
      <c r="F50" s="366"/>
      <c r="G50" s="366"/>
      <c r="H50" s="366"/>
      <c r="I50" s="366"/>
      <c r="J50" s="366"/>
      <c r="K50" s="366"/>
      <c r="L50" s="366"/>
      <c r="M50" s="366"/>
      <c r="N50" s="366"/>
      <c r="O50" s="366"/>
      <c r="P50" s="366"/>
      <c r="Q50" s="366"/>
      <c r="R50" s="366"/>
      <c r="S50" s="366"/>
      <c r="T50" s="366"/>
      <c r="U50" s="366"/>
      <c r="V50" s="366"/>
      <c r="W50" s="366"/>
      <c r="X50" s="366"/>
      <c r="Y50" s="366"/>
      <c r="Z50" s="366"/>
      <c r="AA50" s="366"/>
      <c r="AB50" s="366"/>
      <c r="AC50" s="366"/>
      <c r="AD50" s="366"/>
      <c r="AE50" s="366"/>
      <c r="AF50" s="366"/>
      <c r="AG50" s="366"/>
      <c r="AH50" s="366"/>
      <c r="AI50" s="366"/>
      <c r="AJ50" s="366"/>
      <c r="AK50" s="366"/>
      <c r="AL50" s="366"/>
      <c r="AM50" s="366"/>
      <c r="AN50" s="366"/>
      <c r="AO50" s="366"/>
    </row>
  </sheetData>
  <sheetProtection algorithmName="SHA-512" hashValue="jAH29a08srX48SBbdV5EKn14aqwjY6tewVeaDLw+JY1T5zvde1jSpCMqTlshLlNAkX/655a8JV7IXttc9twC5g==" saltValue="apgx7mX+So5rUS44pzXh4Q==" spinCount="100000" sheet="1" objects="1" scenarios="1"/>
  <mergeCells count="7">
    <mergeCell ref="A9:H9"/>
    <mergeCell ref="I9:N9"/>
    <mergeCell ref="A1:BG1"/>
    <mergeCell ref="A7:H7"/>
    <mergeCell ref="I7:N7"/>
    <mergeCell ref="A8:H8"/>
    <mergeCell ref="I8:N8"/>
  </mergeCells>
  <conditionalFormatting sqref="A7:H9">
    <cfRule type="containsText" dxfId="32" priority="1" operator="containsText" text="Alert">
      <formula>NOT(ISERROR(SEARCH("Alert",A7)))</formula>
    </cfRule>
  </conditionalFormatting>
  <conditionalFormatting sqref="B3">
    <cfRule type="containsBlanks" dxfId="31" priority="4">
      <formula>LEN(TRIM(B3))=0</formula>
    </cfRule>
  </conditionalFormatting>
  <conditionalFormatting sqref="D3">
    <cfRule type="containsBlanks" dxfId="30" priority="3">
      <formula>LEN(TRIM(D3))=0</formula>
    </cfRule>
  </conditionalFormatting>
  <conditionalFormatting sqref="H3">
    <cfRule type="containsBlanks" dxfId="29" priority="2">
      <formula>LEN(TRIM(H3))=0</formula>
    </cfRule>
  </conditionalFormatting>
  <conditionalFormatting sqref="BI2:BI3">
    <cfRule type="duplicateValues" dxfId="28" priority="6"/>
  </conditionalFormatting>
  <dataValidations count="20">
    <dataValidation type="list" allowBlank="1" showInputMessage="1" showErrorMessage="1" sqref="R2:R3" xr:uid="{FC2BB696-DBDF-4E59-BCEB-191732BD85A6}">
      <formula1>Instituição_Proponente</formula1>
    </dataValidation>
    <dataValidation type="list" allowBlank="1" showInputMessage="1" showErrorMessage="1" sqref="AO3" xr:uid="{B946E57F-2679-45D8-A2B2-5AF65B9145F8}">
      <formula1>IVA</formula1>
    </dataValidation>
    <dataValidation type="list" allowBlank="1" showInputMessage="1" showErrorMessage="1" sqref="AN3" xr:uid="{3A91A806-6ACA-4A80-91C0-BB50B15B5B82}">
      <formula1>Faturação</formula1>
    </dataValidation>
    <dataValidation type="list" allowBlank="1" showInputMessage="1" showErrorMessage="1" sqref="C3" xr:uid="{1FB90FB3-7E66-4FC5-8B43-4B535B0F007D}">
      <formula1>Núcleo_da_Submissão</formula1>
    </dataValidation>
    <dataValidation type="list" allowBlank="1" showInputMessage="1" showErrorMessage="1" sqref="L3" xr:uid="{8791E92B-4E5B-48FE-8C37-2F15E4A9531F}">
      <formula1>Financiador</formula1>
    </dataValidation>
    <dataValidation type="list" allowBlank="1" showInputMessage="1" showErrorMessage="1" sqref="E3" xr:uid="{AB6EE782-B803-4A6B-9F0E-C01DBED2079E}">
      <formula1>Tipologia_de_Projeto</formula1>
    </dataValidation>
    <dataValidation type="list" allowBlank="1" showInputMessage="1" showErrorMessage="1" sqref="AY3" xr:uid="{AA215CC9-588B-45C5-B582-C0FB5205EDD6}">
      <formula1>Auto_Contratação</formula1>
    </dataValidation>
    <dataValidation type="list" allowBlank="1" showInputMessage="1" showErrorMessage="1" sqref="F3" xr:uid="{0DC8ABA0-098F-41D9-906B-1813B48FB311}">
      <formula1>Tipo_de_Contrato</formula1>
    </dataValidation>
    <dataValidation type="list" allowBlank="1" showInputMessage="1" showErrorMessage="1" sqref="V3" xr:uid="{EEDB9DB5-2EEB-451D-9F02-D9154EBE1AA5}">
      <formula1>Subprograma</formula1>
    </dataValidation>
    <dataValidation type="list" allowBlank="1" showInputMessage="1" showErrorMessage="1" sqref="W3 AC3" xr:uid="{C54FF65C-C1A5-4B9B-9872-F09E526457D8}">
      <formula1>IR</formula1>
    </dataValidation>
    <dataValidation type="list" allowBlank="1" showInputMessage="1" showErrorMessage="1" sqref="S3" xr:uid="{C206282B-78A3-431C-A2AE-123FF8DB92D0}">
      <formula1>Área_Científica</formula1>
    </dataValidation>
    <dataValidation type="list" allowBlank="1" showInputMessage="1" showErrorMessage="1" sqref="K3" xr:uid="{C603CE6A-9042-49B3-BBB2-D4D81290FD15}">
      <formula1>Comunicação</formula1>
    </dataValidation>
    <dataValidation type="list" allowBlank="1" showInputMessage="1" showErrorMessage="1" sqref="G3" xr:uid="{4C279520-8E79-4C27-938C-9394902A0A21}">
      <formula1>Plataforma</formula1>
    </dataValidation>
    <dataValidation type="list" allowBlank="1" showInputMessage="1" showErrorMessage="1" sqref="BC3" xr:uid="{86706F4C-B131-42ED-BDBA-699EB5EEC0E9}">
      <formula1>Gestor</formula1>
    </dataValidation>
    <dataValidation type="list" allowBlank="1" showInputMessage="1" showErrorMessage="1" sqref="AX3" xr:uid="{1B7C8A1F-A9D1-4103-8858-D29B7A20D742}">
      <formula1>RH_Diretos</formula1>
    </dataValidation>
    <dataValidation type="list" allowBlank="1" showInputMessage="1" showErrorMessage="1" sqref="U3" xr:uid="{CBA8FA36-0BED-4DCD-B42A-97BFE173955D}">
      <formula1>Programa_de_Financiamento</formula1>
    </dataValidation>
    <dataValidation type="list" allowBlank="1" showInputMessage="1" showErrorMessage="1" sqref="I3" xr:uid="{661961BE-7AF5-4452-AA5D-A414DB07214D}">
      <formula1>Resultado</formula1>
    </dataValidation>
    <dataValidation type="list" allowBlank="1" showInputMessage="1" showErrorMessage="1" sqref="AG3" xr:uid="{403C0EFE-1F4B-4074-8C1F-1ED319AFD8D8}">
      <formula1>Departamento</formula1>
    </dataValidation>
    <dataValidation type="list" allowBlank="1" showInputMessage="1" showErrorMessage="1" sqref="AF3" xr:uid="{D7C97D74-FB6F-4CAC-A2B2-F1F897404FB9}">
      <formula1>Unidade</formula1>
    </dataValidation>
    <dataValidation type="list" allowBlank="1" showInputMessage="1" showErrorMessage="1" sqref="D3" xr:uid="{CF329E9A-8C22-48A5-B662-C4883FD99FB5}">
      <formula1>"Claúdia Capela,David Claro,Gabriela Francisco,Isabel Rodrigues,João Pequito,Joana Garcia,Luís Simão,Rute Vieira"</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10B0EB1-0DEC-438B-9623-337B588DBF21}">
          <x14:formula1>
            <xm:f>'/Users/diogosoares/Library/Containers/com.microsoft.Excel/Data/Documents/Z:\06_FORMULARIOS\06.02_Candidaturas\[Lista Candidaturas FCID_2024_2025.xlsx]Tabelas auxiliares'!#REF!</xm:f>
          </x14:formula1>
          <xm:sqref>BF3 BD3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BD9B0-CB44-4068-89F3-C0DF79AD41FE}">
  <dimension ref="A1:L13"/>
  <sheetViews>
    <sheetView workbookViewId="0">
      <selection activeCell="D3" sqref="D3"/>
    </sheetView>
  </sheetViews>
  <sheetFormatPr defaultColWidth="8.85546875" defaultRowHeight="15" x14ac:dyDescent="0.25"/>
  <cols>
    <col min="1" max="1" width="44.140625" customWidth="1"/>
    <col min="2" max="3" width="16.85546875" customWidth="1"/>
    <col min="5" max="5" width="13.140625" customWidth="1"/>
    <col min="8" max="8" width="51" customWidth="1"/>
  </cols>
  <sheetData>
    <row r="1" spans="1:12" x14ac:dyDescent="0.25">
      <c r="A1" s="145" t="s">
        <v>552</v>
      </c>
      <c r="B1" t="s">
        <v>1009</v>
      </c>
    </row>
    <row r="2" spans="1:12" x14ac:dyDescent="0.25">
      <c r="A2" s="145" t="s">
        <v>289</v>
      </c>
      <c r="B2" s="186"/>
      <c r="C2" s="186"/>
      <c r="D2" s="186"/>
      <c r="E2" s="186"/>
      <c r="F2" s="186"/>
      <c r="G2" s="186"/>
      <c r="H2" s="186"/>
      <c r="I2" s="186"/>
      <c r="J2" s="186"/>
      <c r="L2" s="186"/>
    </row>
    <row r="3" spans="1:12" x14ac:dyDescent="0.25">
      <c r="A3" s="145" t="s">
        <v>869</v>
      </c>
      <c r="B3" s="517">
        <v>46328</v>
      </c>
      <c r="H3" s="516"/>
    </row>
    <row r="4" spans="1:12" ht="15.75" thickBot="1" x14ac:dyDescent="0.3">
      <c r="A4" s="145" t="s">
        <v>870</v>
      </c>
      <c r="B4" s="517">
        <v>46538</v>
      </c>
      <c r="C4" s="513"/>
      <c r="H4" s="516"/>
    </row>
    <row r="5" spans="1:12" x14ac:dyDescent="0.25">
      <c r="A5" s="520"/>
      <c r="B5" s="521" t="s">
        <v>1005</v>
      </c>
      <c r="C5" s="522" t="s">
        <v>1006</v>
      </c>
      <c r="D5" s="523"/>
      <c r="E5" s="523"/>
      <c r="F5" s="137"/>
      <c r="H5" s="516"/>
    </row>
    <row r="6" spans="1:12" x14ac:dyDescent="0.25">
      <c r="A6" s="524" t="s">
        <v>588</v>
      </c>
      <c r="B6" s="525">
        <v>250000</v>
      </c>
      <c r="C6" s="525">
        <v>60000</v>
      </c>
      <c r="D6" s="526"/>
      <c r="E6" s="526"/>
      <c r="F6" s="141"/>
      <c r="H6" s="516"/>
    </row>
    <row r="7" spans="1:12" x14ac:dyDescent="0.25">
      <c r="A7" s="524" t="s">
        <v>553</v>
      </c>
      <c r="B7" s="527">
        <v>36</v>
      </c>
      <c r="C7" s="528">
        <v>18</v>
      </c>
      <c r="D7" s="526"/>
      <c r="E7" s="526"/>
      <c r="F7" s="141"/>
      <c r="H7" s="516"/>
    </row>
    <row r="8" spans="1:12" x14ac:dyDescent="0.25">
      <c r="A8" s="524" t="s">
        <v>589</v>
      </c>
      <c r="B8" s="529">
        <v>0.25</v>
      </c>
      <c r="C8" s="529">
        <v>0.25</v>
      </c>
      <c r="D8" s="526"/>
      <c r="E8" s="526" t="s">
        <v>969</v>
      </c>
      <c r="F8" s="530">
        <f>IF('1.G.Data'!C7="Yes",Info!B8,Info!C8)</f>
        <v>0.25</v>
      </c>
      <c r="H8" s="516"/>
    </row>
    <row r="9" spans="1:12" x14ac:dyDescent="0.25">
      <c r="A9" s="524" t="s">
        <v>1001</v>
      </c>
      <c r="B9" s="531">
        <v>12</v>
      </c>
      <c r="C9" s="526">
        <v>6</v>
      </c>
      <c r="D9" s="526"/>
      <c r="E9" s="526"/>
      <c r="F9" s="141"/>
      <c r="H9" s="516"/>
    </row>
    <row r="10" spans="1:12" x14ac:dyDescent="0.25">
      <c r="A10" s="524" t="s">
        <v>706</v>
      </c>
      <c r="B10" s="526">
        <v>0.25</v>
      </c>
      <c r="C10" s="532">
        <f>+C11</f>
        <v>1.25</v>
      </c>
      <c r="D10" s="526"/>
      <c r="E10" s="526"/>
      <c r="F10" s="141"/>
      <c r="H10" s="516"/>
    </row>
    <row r="11" spans="1:12" ht="15.75" thickBot="1" x14ac:dyDescent="0.3">
      <c r="A11" s="533"/>
      <c r="B11" s="534">
        <f>1+B8</f>
        <v>1.25</v>
      </c>
      <c r="C11" s="534">
        <f>1+C8</f>
        <v>1.25</v>
      </c>
      <c r="D11" s="158"/>
      <c r="E11" s="158" t="s">
        <v>969</v>
      </c>
      <c r="F11" s="159">
        <f>IF('1.G.Data'!C7="Yes",Info!B11,Info!C11)</f>
        <v>1.25</v>
      </c>
      <c r="H11" s="516"/>
    </row>
    <row r="12" spans="1:12" x14ac:dyDescent="0.25">
      <c r="H12" s="516"/>
    </row>
    <row r="13" spans="1:12" x14ac:dyDescent="0.25">
      <c r="A13" s="145" t="s">
        <v>970</v>
      </c>
      <c r="B13" t="s">
        <v>1007</v>
      </c>
    </row>
  </sheetData>
  <sheetProtection algorithmName="SHA-512" hashValue="g2Par/yQJvbbZZKFFTTOlFgmJCQcyM4hN6Q8ToJFznLvWLkW4UAfZiZcERdksEZV4Knt9StCm7kHGPou/xEwRQ==" saltValue="vK8j7wxQFXiXD3CtA7pZbQ==" spinCount="100000" sheet="1" objects="1" scenarios="1"/>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3EC14-A91D-48C9-A6DC-81AFFDD4E3C0}">
  <sheetPr>
    <tabColor theme="5" tint="-0.249977111117893"/>
  </sheetPr>
  <dimension ref="A1:Y53"/>
  <sheetViews>
    <sheetView topLeftCell="B1" workbookViewId="0">
      <selection activeCell="G1" sqref="G1:L1"/>
    </sheetView>
  </sheetViews>
  <sheetFormatPr defaultColWidth="8.85546875" defaultRowHeight="15" x14ac:dyDescent="0.25"/>
  <cols>
    <col min="1" max="1" width="0" style="1" hidden="1" customWidth="1"/>
    <col min="2" max="2" width="42.42578125" style="2" customWidth="1"/>
    <col min="3" max="12" width="12" style="1" customWidth="1"/>
    <col min="13" max="13" width="44" style="116" customWidth="1"/>
    <col min="14" max="14" width="8.85546875" style="109"/>
    <col min="15" max="25" width="18" style="109" customWidth="1"/>
    <col min="26" max="16384" width="8.85546875" style="1"/>
  </cols>
  <sheetData>
    <row r="1" spans="1:13" ht="21.6" customHeight="1" x14ac:dyDescent="0.25">
      <c r="B1" s="623" t="s">
        <v>604</v>
      </c>
      <c r="C1" s="623"/>
      <c r="D1" s="623"/>
      <c r="E1" s="623"/>
      <c r="F1" s="623"/>
      <c r="G1" s="780"/>
      <c r="H1" s="780"/>
      <c r="I1" s="780"/>
      <c r="J1" s="780"/>
      <c r="K1" s="780"/>
      <c r="L1" s="780"/>
      <c r="M1" s="216" t="s">
        <v>675</v>
      </c>
    </row>
    <row r="2" spans="1:13" ht="22.5" customHeight="1" x14ac:dyDescent="0.25">
      <c r="B2" s="113" t="s">
        <v>605</v>
      </c>
      <c r="C2" s="114"/>
      <c r="D2" s="114"/>
      <c r="E2" s="114"/>
      <c r="F2" s="114"/>
      <c r="G2" s="114"/>
      <c r="H2" s="114"/>
      <c r="I2" s="114"/>
      <c r="J2" s="114"/>
      <c r="K2" s="114"/>
      <c r="L2" s="114"/>
      <c r="M2" s="202" t="s">
        <v>674</v>
      </c>
    </row>
    <row r="3" spans="1:13" ht="28.5" customHeight="1" x14ac:dyDescent="0.25">
      <c r="A3" s="117" t="s">
        <v>224</v>
      </c>
      <c r="B3" s="217" t="s">
        <v>598</v>
      </c>
      <c r="C3" s="616"/>
      <c r="D3" s="605"/>
      <c r="E3" s="605"/>
      <c r="F3" s="605"/>
      <c r="G3" s="605"/>
      <c r="H3" s="605"/>
      <c r="I3" s="605"/>
      <c r="J3" s="605"/>
      <c r="K3" s="605"/>
      <c r="L3" s="606"/>
    </row>
    <row r="4" spans="1:13" ht="22.5" customHeight="1" x14ac:dyDescent="0.25">
      <c r="A4" s="1" t="s">
        <v>223</v>
      </c>
      <c r="B4" s="115" t="s">
        <v>599</v>
      </c>
      <c r="C4" s="617"/>
      <c r="D4" s="618"/>
      <c r="E4" s="618"/>
      <c r="F4" s="618"/>
      <c r="G4" s="618"/>
      <c r="H4" s="618"/>
      <c r="I4" s="618"/>
      <c r="J4" s="618"/>
      <c r="K4" s="618"/>
      <c r="L4" s="619"/>
    </row>
    <row r="5" spans="1:13" ht="22.5" customHeight="1" x14ac:dyDescent="0.25">
      <c r="A5" s="117" t="s">
        <v>224</v>
      </c>
      <c r="B5" s="217" t="s">
        <v>600</v>
      </c>
      <c r="C5" s="607"/>
      <c r="D5" s="608"/>
      <c r="E5" s="608"/>
      <c r="F5" s="608"/>
      <c r="G5" s="608"/>
      <c r="H5" s="608"/>
      <c r="I5" s="608"/>
      <c r="J5" s="608"/>
      <c r="K5" s="608"/>
      <c r="L5" s="609"/>
    </row>
    <row r="6" spans="1:13" ht="22.5" customHeight="1" x14ac:dyDescent="0.25">
      <c r="A6" s="1" t="s">
        <v>223</v>
      </c>
      <c r="B6" s="217" t="s">
        <v>892</v>
      </c>
      <c r="C6" s="607"/>
      <c r="D6" s="608"/>
      <c r="E6" s="608"/>
      <c r="F6" s="608"/>
      <c r="G6" s="608"/>
      <c r="H6" s="608"/>
      <c r="I6" s="608"/>
      <c r="J6" s="608"/>
      <c r="K6" s="608"/>
      <c r="L6" s="609"/>
      <c r="M6" s="214" t="s">
        <v>1008</v>
      </c>
    </row>
    <row r="7" spans="1:13" ht="22.5" customHeight="1" x14ac:dyDescent="0.25">
      <c r="A7" s="1" t="s">
        <v>223</v>
      </c>
      <c r="B7" s="2" t="s">
        <v>1000</v>
      </c>
      <c r="C7" s="613"/>
      <c r="D7" s="613"/>
      <c r="E7" s="620" t="s">
        <v>893</v>
      </c>
      <c r="F7" s="621"/>
      <c r="G7" s="621"/>
      <c r="H7" s="621"/>
      <c r="I7" s="621"/>
      <c r="J7" s="622"/>
      <c r="K7" s="614" t="str">
        <f>IF(G1="","",IF(G1=Info!B5,Info!B6,Info!C6))</f>
        <v/>
      </c>
      <c r="L7" s="615"/>
    </row>
    <row r="8" spans="1:13" ht="22.5" customHeight="1" x14ac:dyDescent="0.25">
      <c r="B8" s="610" t="s">
        <v>606</v>
      </c>
      <c r="C8" s="610"/>
      <c r="D8" s="610"/>
      <c r="E8" s="610"/>
      <c r="F8" s="610"/>
      <c r="G8" s="610"/>
      <c r="H8" s="610"/>
      <c r="I8" s="610"/>
      <c r="J8" s="610"/>
      <c r="K8" s="610"/>
      <c r="L8" s="610"/>
    </row>
    <row r="9" spans="1:13" ht="22.5" customHeight="1" x14ac:dyDescent="0.25">
      <c r="A9" s="1" t="s">
        <v>223</v>
      </c>
      <c r="B9" s="217" t="s">
        <v>748</v>
      </c>
      <c r="C9" s="607"/>
      <c r="D9" s="608"/>
      <c r="E9" s="608"/>
      <c r="F9" s="608"/>
      <c r="G9" s="608"/>
      <c r="H9" s="608"/>
      <c r="I9" s="608"/>
      <c r="J9" s="608"/>
      <c r="K9" s="608"/>
      <c r="L9" s="609"/>
      <c r="M9" s="203"/>
    </row>
    <row r="10" spans="1:13" ht="22.5" hidden="1" customHeight="1" x14ac:dyDescent="0.25">
      <c r="A10" s="1" t="s">
        <v>223</v>
      </c>
      <c r="B10" s="115" t="s">
        <v>731</v>
      </c>
      <c r="C10" s="607"/>
      <c r="D10" s="608"/>
      <c r="E10" s="608"/>
      <c r="F10" s="608"/>
      <c r="G10" s="608"/>
      <c r="H10" s="608"/>
      <c r="I10" s="608"/>
      <c r="J10" s="608"/>
      <c r="K10" s="608"/>
      <c r="L10" s="609"/>
      <c r="M10" s="203" t="s">
        <v>601</v>
      </c>
    </row>
    <row r="11" spans="1:13" ht="22.5" hidden="1" customHeight="1" x14ac:dyDescent="0.25">
      <c r="A11" s="1" t="s">
        <v>223</v>
      </c>
      <c r="B11" s="2" t="s">
        <v>732</v>
      </c>
      <c r="C11" s="607"/>
      <c r="D11" s="608"/>
      <c r="E11" s="608"/>
      <c r="F11" s="608"/>
      <c r="G11" s="608"/>
      <c r="H11" s="608"/>
      <c r="I11" s="608"/>
      <c r="J11" s="608"/>
      <c r="K11" s="608"/>
      <c r="L11" s="609"/>
      <c r="M11" s="203" t="s">
        <v>601</v>
      </c>
    </row>
    <row r="12" spans="1:13" ht="22.5" customHeight="1" x14ac:dyDescent="0.25">
      <c r="B12" s="610" t="s">
        <v>607</v>
      </c>
      <c r="C12" s="610"/>
      <c r="D12" s="610"/>
      <c r="E12" s="610"/>
      <c r="F12" s="610"/>
      <c r="G12" s="610"/>
      <c r="H12" s="610"/>
      <c r="I12" s="610"/>
      <c r="J12" s="610"/>
      <c r="K12" s="610"/>
      <c r="L12" s="610"/>
    </row>
    <row r="13" spans="1:13" ht="22.5" customHeight="1" x14ac:dyDescent="0.25">
      <c r="A13" s="117" t="s">
        <v>224</v>
      </c>
      <c r="B13" s="217" t="s">
        <v>602</v>
      </c>
      <c r="C13" s="611"/>
      <c r="D13" s="612"/>
      <c r="E13" s="625" t="str">
        <f>IF(C14="","","Ending Date:")</f>
        <v>Ending Date:</v>
      </c>
      <c r="F13" s="625"/>
      <c r="G13" s="625"/>
      <c r="H13" s="625"/>
      <c r="I13" s="625"/>
      <c r="J13" s="625"/>
      <c r="K13" s="624" t="str">
        <f>IF(C14=0,"",(EDATE(C13,C14)-1))</f>
        <v/>
      </c>
      <c r="L13" s="624"/>
      <c r="M13" s="214" t="str">
        <f>"Earliest possible start of funded project: "&amp;DAY(Info!B3)&amp;"/"&amp;MONTH(Info!B3)&amp;"/"&amp;YEAR(Info!B3)</f>
        <v>Earliest possible start of funded project: 2/11/2026</v>
      </c>
    </row>
    <row r="14" spans="1:13" ht="22.5" customHeight="1" x14ac:dyDescent="0.25">
      <c r="A14" s="117" t="s">
        <v>224</v>
      </c>
      <c r="B14" s="218" t="s">
        <v>603</v>
      </c>
      <c r="C14" s="613">
        <f>IF(G1="",0,HLOOKUP(G1,Info!B5:C7,3,FALSE))</f>
        <v>0</v>
      </c>
      <c r="D14" s="613"/>
      <c r="E14" s="626" t="s">
        <v>930</v>
      </c>
      <c r="F14" s="627"/>
      <c r="G14" s="627"/>
      <c r="H14" s="627"/>
      <c r="I14" s="627"/>
      <c r="J14" s="627"/>
      <c r="K14" s="627"/>
      <c r="L14" s="627"/>
      <c r="M14" s="214" t="str">
        <f>"Latest possible start of funded projects: "&amp;DAY(Info!B4)&amp;"/"&amp;MONTH(Info!B4)&amp;"/"&amp;YEAR(Info!B4)</f>
        <v>Latest possible start of funded projects: 31/5/2027</v>
      </c>
    </row>
    <row r="15" spans="1:13" ht="24" customHeight="1" x14ac:dyDescent="0.25">
      <c r="B15" s="610" t="s">
        <v>669</v>
      </c>
      <c r="C15" s="610"/>
      <c r="D15" s="610"/>
      <c r="E15" s="610"/>
      <c r="F15" s="610"/>
      <c r="G15" s="610"/>
      <c r="H15" s="610"/>
      <c r="I15" s="610"/>
      <c r="J15" s="610"/>
      <c r="K15" s="610"/>
      <c r="L15" s="610"/>
      <c r="M15" s="215"/>
    </row>
    <row r="16" spans="1:13" ht="22.5" customHeight="1" x14ac:dyDescent="0.25">
      <c r="A16" s="117" t="s">
        <v>224</v>
      </c>
      <c r="B16" s="217" t="s">
        <v>733</v>
      </c>
      <c r="C16" s="607"/>
      <c r="D16" s="608"/>
      <c r="E16" s="608"/>
      <c r="F16" s="608"/>
      <c r="G16" s="608"/>
      <c r="H16" s="608"/>
      <c r="I16" s="608"/>
      <c r="J16" s="608"/>
      <c r="K16" s="608"/>
      <c r="L16" s="609"/>
    </row>
    <row r="17" spans="1:13" ht="22.5" customHeight="1" x14ac:dyDescent="0.25">
      <c r="A17" s="117" t="s">
        <v>224</v>
      </c>
      <c r="B17" s="218" t="s">
        <v>153</v>
      </c>
      <c r="C17" s="607"/>
      <c r="D17" s="608"/>
      <c r="E17" s="608"/>
      <c r="F17" s="608"/>
      <c r="G17" s="608"/>
      <c r="H17" s="608"/>
      <c r="I17" s="608"/>
      <c r="J17" s="608"/>
      <c r="K17" s="608"/>
      <c r="L17" s="609"/>
    </row>
    <row r="18" spans="1:13" ht="22.5" customHeight="1" x14ac:dyDescent="0.25">
      <c r="A18" s="117" t="s">
        <v>224</v>
      </c>
      <c r="B18" s="217" t="s">
        <v>735</v>
      </c>
      <c r="C18" s="607"/>
      <c r="D18" s="608"/>
      <c r="E18" s="608"/>
      <c r="F18" s="608"/>
      <c r="G18" s="608"/>
      <c r="H18" s="608"/>
      <c r="I18" s="608"/>
      <c r="J18" s="608"/>
      <c r="K18" s="608"/>
      <c r="L18" s="609"/>
    </row>
    <row r="19" spans="1:13" ht="22.5" customHeight="1" x14ac:dyDescent="0.25">
      <c r="A19" s="117" t="s">
        <v>224</v>
      </c>
      <c r="B19" s="218" t="s">
        <v>739</v>
      </c>
      <c r="C19" s="616"/>
      <c r="D19" s="605"/>
      <c r="E19" s="605"/>
      <c r="F19" s="605"/>
      <c r="G19" s="605"/>
      <c r="H19" s="605"/>
      <c r="I19" s="605"/>
      <c r="J19" s="605"/>
      <c r="K19" s="605"/>
      <c r="L19" s="606"/>
    </row>
    <row r="20" spans="1:13" ht="22.5" customHeight="1" x14ac:dyDescent="0.25">
      <c r="A20" s="117" t="s">
        <v>224</v>
      </c>
      <c r="B20" s="217" t="s">
        <v>667</v>
      </c>
      <c r="C20" s="607"/>
      <c r="D20" s="608"/>
      <c r="E20" s="608"/>
      <c r="F20" s="608"/>
      <c r="G20" s="608"/>
      <c r="H20" s="608"/>
      <c r="I20" s="608"/>
      <c r="J20" s="608"/>
      <c r="K20" s="608"/>
      <c r="L20" s="609"/>
    </row>
    <row r="21" spans="1:13" ht="22.5" customHeight="1" x14ac:dyDescent="0.25">
      <c r="A21" s="117"/>
      <c r="B21" s="217" t="s">
        <v>611</v>
      </c>
      <c r="C21" s="607"/>
      <c r="D21" s="608"/>
      <c r="E21" s="608"/>
      <c r="F21" s="608"/>
      <c r="G21" s="608"/>
      <c r="H21" s="608"/>
      <c r="I21" s="608"/>
      <c r="J21" s="608"/>
      <c r="K21" s="608"/>
      <c r="L21" s="609"/>
    </row>
    <row r="22" spans="1:13" ht="22.5" customHeight="1" x14ac:dyDescent="0.25">
      <c r="A22" s="117"/>
      <c r="B22" s="218" t="s">
        <v>737</v>
      </c>
      <c r="C22" s="604"/>
      <c r="D22" s="605"/>
      <c r="E22" s="605"/>
      <c r="F22" s="605"/>
      <c r="G22" s="605"/>
      <c r="H22" s="605"/>
      <c r="I22" s="605"/>
      <c r="J22" s="605"/>
      <c r="K22" s="605"/>
      <c r="L22" s="606"/>
    </row>
    <row r="23" spans="1:13" ht="22.5" customHeight="1" x14ac:dyDescent="0.25">
      <c r="A23" s="117"/>
      <c r="B23" s="217" t="s">
        <v>154</v>
      </c>
      <c r="C23" s="628"/>
      <c r="D23" s="605"/>
      <c r="E23" s="605"/>
      <c r="F23" s="605"/>
      <c r="G23" s="605"/>
      <c r="H23" s="605"/>
      <c r="I23" s="605"/>
      <c r="J23" s="605"/>
      <c r="K23" s="605"/>
      <c r="L23" s="606"/>
    </row>
    <row r="24" spans="1:13" ht="41.1" customHeight="1" x14ac:dyDescent="0.25">
      <c r="A24" s="117"/>
      <c r="B24" s="213" t="s">
        <v>340</v>
      </c>
      <c r="C24" s="602"/>
      <c r="D24" s="602"/>
      <c r="E24" s="602"/>
      <c r="F24" s="602"/>
      <c r="G24" s="602"/>
      <c r="H24" s="602"/>
      <c r="I24" s="602"/>
      <c r="J24" s="602"/>
      <c r="K24" s="602"/>
      <c r="L24" s="602"/>
    </row>
    <row r="25" spans="1:13" ht="22.5" hidden="1" customHeight="1" x14ac:dyDescent="0.25">
      <c r="B25" s="610" t="s">
        <v>668</v>
      </c>
      <c r="C25" s="610"/>
      <c r="D25" s="610"/>
      <c r="E25" s="610"/>
      <c r="F25" s="610"/>
      <c r="G25" s="610"/>
      <c r="H25" s="610"/>
      <c r="I25" s="610"/>
      <c r="J25" s="610"/>
      <c r="K25" s="610"/>
      <c r="L25" s="610"/>
      <c r="M25" s="603" t="s">
        <v>670</v>
      </c>
    </row>
    <row r="26" spans="1:13" ht="22.5" hidden="1" customHeight="1" x14ac:dyDescent="0.25">
      <c r="A26" s="117" t="s">
        <v>225</v>
      </c>
      <c r="B26" s="217" t="s">
        <v>734</v>
      </c>
      <c r="C26" s="607"/>
      <c r="D26" s="608"/>
      <c r="E26" s="608"/>
      <c r="F26" s="608"/>
      <c r="G26" s="608"/>
      <c r="H26" s="608"/>
      <c r="I26" s="608"/>
      <c r="J26" s="608"/>
      <c r="K26" s="608"/>
      <c r="L26" s="609"/>
      <c r="M26" s="603"/>
    </row>
    <row r="27" spans="1:13" ht="22.5" hidden="1" customHeight="1" x14ac:dyDescent="0.25">
      <c r="A27" s="117" t="s">
        <v>225</v>
      </c>
      <c r="B27" s="218" t="s">
        <v>155</v>
      </c>
      <c r="C27" s="607"/>
      <c r="D27" s="608"/>
      <c r="E27" s="608"/>
      <c r="F27" s="608"/>
      <c r="G27" s="608"/>
      <c r="H27" s="608"/>
      <c r="I27" s="608"/>
      <c r="J27" s="608"/>
      <c r="K27" s="608"/>
      <c r="L27" s="609"/>
      <c r="M27" s="603"/>
    </row>
    <row r="28" spans="1:13" ht="22.5" hidden="1" customHeight="1" x14ac:dyDescent="0.25">
      <c r="A28" s="117" t="s">
        <v>225</v>
      </c>
      <c r="B28" s="217" t="s">
        <v>736</v>
      </c>
      <c r="C28" s="607"/>
      <c r="D28" s="608"/>
      <c r="E28" s="608"/>
      <c r="F28" s="608"/>
      <c r="G28" s="608"/>
      <c r="H28" s="608"/>
      <c r="I28" s="608"/>
      <c r="J28" s="608"/>
      <c r="K28" s="608"/>
      <c r="L28" s="609"/>
      <c r="M28" s="214"/>
    </row>
    <row r="29" spans="1:13" ht="22.5" hidden="1" customHeight="1" x14ac:dyDescent="0.25">
      <c r="A29" s="117" t="s">
        <v>225</v>
      </c>
      <c r="B29" s="218" t="s">
        <v>740</v>
      </c>
      <c r="C29" s="607"/>
      <c r="D29" s="608"/>
      <c r="E29" s="608"/>
      <c r="F29" s="608"/>
      <c r="G29" s="608"/>
      <c r="H29" s="608"/>
      <c r="I29" s="608"/>
      <c r="J29" s="608"/>
      <c r="K29" s="608"/>
      <c r="L29" s="609"/>
    </row>
    <row r="30" spans="1:13" ht="22.5" hidden="1" customHeight="1" x14ac:dyDescent="0.25">
      <c r="A30" s="117" t="s">
        <v>225</v>
      </c>
      <c r="B30" s="217" t="s">
        <v>666</v>
      </c>
      <c r="C30" s="607"/>
      <c r="D30" s="608"/>
      <c r="E30" s="608"/>
      <c r="F30" s="608"/>
      <c r="G30" s="608"/>
      <c r="H30" s="608"/>
      <c r="I30" s="608"/>
      <c r="J30" s="608"/>
      <c r="K30" s="608"/>
      <c r="L30" s="609"/>
    </row>
    <row r="31" spans="1:13" ht="22.5" hidden="1" customHeight="1" x14ac:dyDescent="0.25">
      <c r="A31" s="117"/>
      <c r="B31" s="218" t="s">
        <v>738</v>
      </c>
      <c r="C31" s="607"/>
      <c r="D31" s="608"/>
      <c r="E31" s="608"/>
      <c r="F31" s="608"/>
      <c r="G31" s="608"/>
      <c r="H31" s="608"/>
      <c r="I31" s="608"/>
      <c r="J31" s="608"/>
      <c r="K31" s="608"/>
      <c r="L31" s="609"/>
    </row>
    <row r="32" spans="1:13" ht="22.5" hidden="1" customHeight="1" x14ac:dyDescent="0.25">
      <c r="A32" s="117"/>
      <c r="B32" s="217" t="s">
        <v>156</v>
      </c>
      <c r="C32" s="607"/>
      <c r="D32" s="608"/>
      <c r="E32" s="608"/>
      <c r="F32" s="608"/>
      <c r="G32" s="608"/>
      <c r="H32" s="608"/>
      <c r="I32" s="608"/>
      <c r="J32" s="608"/>
      <c r="K32" s="608"/>
      <c r="L32" s="609"/>
    </row>
    <row r="33" spans="1:13" ht="41.1" hidden="1" customHeight="1" x14ac:dyDescent="0.25">
      <c r="A33" s="117"/>
      <c r="B33" s="213" t="str">
        <f>+B24</f>
        <v>Notes:</v>
      </c>
      <c r="C33" s="602"/>
      <c r="D33" s="602"/>
      <c r="E33" s="602"/>
      <c r="F33" s="602"/>
      <c r="G33" s="602"/>
      <c r="H33" s="602"/>
      <c r="I33" s="602"/>
      <c r="J33" s="602"/>
      <c r="K33" s="602"/>
      <c r="L33" s="602"/>
    </row>
    <row r="34" spans="1:13" x14ac:dyDescent="0.25">
      <c r="B34" s="555" t="s">
        <v>97</v>
      </c>
    </row>
    <row r="35" spans="1:13" x14ac:dyDescent="0.25">
      <c r="B35" s="556" t="str">
        <f>+Info!B1</f>
        <v>Ficheiro Apoio_LUMP SUM_V2025.12.15</v>
      </c>
      <c r="C35" s="109"/>
      <c r="D35" s="109"/>
      <c r="E35" s="109"/>
      <c r="F35" s="109"/>
      <c r="G35" s="109"/>
      <c r="H35" s="109"/>
      <c r="I35" s="109"/>
      <c r="J35" s="109"/>
      <c r="K35" s="109"/>
      <c r="L35" s="109"/>
      <c r="M35" s="220"/>
    </row>
    <row r="36" spans="1:13" x14ac:dyDescent="0.25">
      <c r="B36" s="219"/>
      <c r="C36" s="109"/>
      <c r="D36" s="109"/>
      <c r="E36" s="109"/>
      <c r="F36" s="109"/>
      <c r="G36" s="109"/>
      <c r="H36" s="109"/>
      <c r="I36" s="109"/>
      <c r="J36" s="109"/>
      <c r="K36" s="109"/>
      <c r="L36" s="109"/>
      <c r="M36" s="220"/>
    </row>
    <row r="37" spans="1:13" x14ac:dyDescent="0.25">
      <c r="B37" s="219"/>
      <c r="C37" s="109"/>
      <c r="D37" s="109"/>
      <c r="E37" s="109"/>
      <c r="F37" s="109"/>
      <c r="G37" s="109"/>
      <c r="H37" s="109"/>
      <c r="I37" s="109"/>
      <c r="J37" s="109"/>
      <c r="K37" s="109"/>
      <c r="L37" s="109"/>
      <c r="M37" s="220"/>
    </row>
    <row r="38" spans="1:13" x14ac:dyDescent="0.25">
      <c r="B38" s="219"/>
      <c r="C38" s="109"/>
      <c r="D38" s="109"/>
      <c r="E38" s="109"/>
      <c r="F38" s="109"/>
      <c r="G38" s="109"/>
      <c r="H38" s="109"/>
      <c r="I38" s="109"/>
      <c r="J38" s="109"/>
      <c r="K38" s="109"/>
      <c r="L38" s="109"/>
      <c r="M38" s="220"/>
    </row>
    <row r="39" spans="1:13" x14ac:dyDescent="0.25">
      <c r="B39" s="219"/>
      <c r="C39" s="109"/>
      <c r="D39" s="109"/>
      <c r="E39" s="109"/>
      <c r="F39" s="109"/>
      <c r="G39" s="109"/>
      <c r="H39" s="109"/>
      <c r="I39" s="109"/>
      <c r="J39" s="109"/>
      <c r="K39" s="109"/>
      <c r="L39" s="109"/>
      <c r="M39" s="220"/>
    </row>
    <row r="40" spans="1:13" x14ac:dyDescent="0.25">
      <c r="B40" s="219"/>
      <c r="C40" s="109"/>
      <c r="D40" s="109"/>
      <c r="E40" s="109"/>
      <c r="F40" s="109"/>
      <c r="G40" s="109"/>
      <c r="H40" s="109"/>
      <c r="I40" s="109"/>
      <c r="J40" s="109"/>
      <c r="K40" s="109"/>
      <c r="L40" s="109"/>
      <c r="M40" s="220"/>
    </row>
    <row r="41" spans="1:13" x14ac:dyDescent="0.25">
      <c r="B41" s="219"/>
      <c r="C41" s="109"/>
      <c r="D41" s="109"/>
      <c r="E41" s="109"/>
      <c r="F41" s="109"/>
      <c r="G41" s="109"/>
      <c r="H41" s="109"/>
      <c r="I41" s="109"/>
      <c r="J41" s="109"/>
      <c r="K41" s="109"/>
      <c r="L41" s="109"/>
      <c r="M41" s="220"/>
    </row>
    <row r="42" spans="1:13" x14ac:dyDescent="0.25">
      <c r="B42" s="219"/>
      <c r="C42" s="109"/>
      <c r="D42" s="109"/>
      <c r="E42" s="109"/>
      <c r="F42" s="109"/>
      <c r="G42" s="109"/>
      <c r="H42" s="109"/>
      <c r="I42" s="109"/>
      <c r="J42" s="109"/>
      <c r="K42" s="109"/>
      <c r="L42" s="109"/>
      <c r="M42" s="220"/>
    </row>
    <row r="43" spans="1:13" x14ac:dyDescent="0.25">
      <c r="B43" s="219"/>
      <c r="C43" s="109"/>
      <c r="D43" s="109"/>
      <c r="E43" s="109"/>
      <c r="F43" s="109"/>
      <c r="G43" s="109"/>
      <c r="H43" s="109"/>
      <c r="I43" s="109"/>
      <c r="J43" s="109"/>
      <c r="K43" s="109"/>
      <c r="L43" s="109"/>
      <c r="M43" s="220"/>
    </row>
    <row r="44" spans="1:13" x14ac:dyDescent="0.25">
      <c r="B44" s="219"/>
      <c r="C44" s="109"/>
      <c r="D44" s="109"/>
      <c r="E44" s="109"/>
      <c r="F44" s="109"/>
      <c r="G44" s="109"/>
      <c r="H44" s="109"/>
      <c r="I44" s="109"/>
      <c r="J44" s="109"/>
      <c r="K44" s="109"/>
      <c r="L44" s="109"/>
      <c r="M44" s="220"/>
    </row>
    <row r="45" spans="1:13" x14ac:dyDescent="0.25">
      <c r="B45" s="219"/>
      <c r="C45" s="109"/>
      <c r="D45" s="109"/>
      <c r="E45" s="109"/>
      <c r="F45" s="109"/>
      <c r="G45" s="109"/>
      <c r="H45" s="109"/>
      <c r="I45" s="109"/>
      <c r="J45" s="109"/>
      <c r="K45" s="109"/>
      <c r="L45" s="109"/>
      <c r="M45" s="220"/>
    </row>
    <row r="46" spans="1:13" x14ac:dyDescent="0.25">
      <c r="B46" s="219"/>
      <c r="C46" s="109"/>
      <c r="D46" s="109"/>
      <c r="E46" s="109"/>
      <c r="F46" s="109"/>
      <c r="G46" s="109"/>
      <c r="H46" s="109"/>
      <c r="I46" s="109"/>
      <c r="J46" s="109"/>
      <c r="K46" s="109"/>
      <c r="L46" s="109"/>
      <c r="M46" s="220"/>
    </row>
    <row r="47" spans="1:13" x14ac:dyDescent="0.25">
      <c r="B47" s="219"/>
      <c r="C47" s="109"/>
      <c r="D47" s="109"/>
      <c r="E47" s="109"/>
      <c r="F47" s="109"/>
      <c r="G47" s="109"/>
      <c r="H47" s="109"/>
      <c r="I47" s="109"/>
      <c r="J47" s="109"/>
      <c r="K47" s="109"/>
      <c r="L47" s="109"/>
      <c r="M47" s="220"/>
    </row>
    <row r="48" spans="1:13" x14ac:dyDescent="0.25">
      <c r="B48" s="219"/>
      <c r="C48" s="109"/>
      <c r="D48" s="109"/>
      <c r="E48" s="109"/>
      <c r="F48" s="109"/>
      <c r="G48" s="109"/>
      <c r="H48" s="109"/>
      <c r="I48" s="109"/>
      <c r="J48" s="109"/>
      <c r="K48" s="109"/>
      <c r="L48" s="109"/>
      <c r="M48" s="220"/>
    </row>
    <row r="49" spans="2:13" x14ac:dyDescent="0.25">
      <c r="B49" s="219"/>
      <c r="C49" s="109"/>
      <c r="D49" s="109"/>
      <c r="E49" s="109"/>
      <c r="F49" s="109"/>
      <c r="G49" s="109"/>
      <c r="H49" s="109"/>
      <c r="I49" s="109"/>
      <c r="J49" s="109"/>
      <c r="K49" s="109"/>
      <c r="L49" s="109"/>
      <c r="M49" s="220"/>
    </row>
    <row r="50" spans="2:13" x14ac:dyDescent="0.25">
      <c r="B50" s="219"/>
      <c r="C50" s="109"/>
      <c r="D50" s="109"/>
      <c r="E50" s="109"/>
      <c r="F50" s="109"/>
      <c r="G50" s="109"/>
      <c r="H50" s="109"/>
      <c r="I50" s="109"/>
      <c r="J50" s="109"/>
      <c r="K50" s="109"/>
      <c r="L50" s="109"/>
      <c r="M50" s="220"/>
    </row>
    <row r="51" spans="2:13" x14ac:dyDescent="0.25">
      <c r="B51" s="219"/>
      <c r="C51" s="109"/>
      <c r="D51" s="109"/>
      <c r="E51" s="109"/>
      <c r="F51" s="109"/>
      <c r="G51" s="109"/>
      <c r="H51" s="109"/>
      <c r="I51" s="109"/>
      <c r="J51" s="109"/>
      <c r="K51" s="109"/>
      <c r="L51" s="109"/>
      <c r="M51" s="220"/>
    </row>
    <row r="52" spans="2:13" x14ac:dyDescent="0.25">
      <c r="B52" s="219"/>
      <c r="C52" s="109"/>
      <c r="D52" s="109"/>
      <c r="E52" s="109"/>
      <c r="F52" s="109"/>
      <c r="G52" s="109"/>
      <c r="H52" s="109"/>
      <c r="I52" s="109"/>
      <c r="J52" s="109"/>
      <c r="K52" s="109"/>
      <c r="L52" s="109"/>
      <c r="M52" s="220"/>
    </row>
    <row r="53" spans="2:13" x14ac:dyDescent="0.25">
      <c r="B53" s="219"/>
      <c r="C53" s="109"/>
      <c r="D53" s="109"/>
      <c r="E53" s="109"/>
      <c r="F53" s="109"/>
      <c r="G53" s="109"/>
      <c r="H53" s="109"/>
      <c r="I53" s="109"/>
      <c r="J53" s="109"/>
      <c r="K53" s="109"/>
      <c r="L53" s="109"/>
      <c r="M53" s="220"/>
    </row>
  </sheetData>
  <sheetProtection algorithmName="SHA-512" hashValue="WoCOllcxPuKnkDb84tqjQNsoLq3MQnXS9Yedr424AiRTJbFy84HWG1AUtne55yzmvs6138BIg9DdMY4pYy63zw==" saltValue="icWHIoT8ujCFFFV3dt07og==" spinCount="100000" sheet="1" formatRows="0" autoFilter="0"/>
  <dataConsolidate/>
  <mergeCells count="39">
    <mergeCell ref="B15:L15"/>
    <mergeCell ref="C16:L16"/>
    <mergeCell ref="C17:L17"/>
    <mergeCell ref="C18:L18"/>
    <mergeCell ref="C23:L23"/>
    <mergeCell ref="C19:L19"/>
    <mergeCell ref="C20:L20"/>
    <mergeCell ref="C21:L21"/>
    <mergeCell ref="C14:D14"/>
    <mergeCell ref="K13:L13"/>
    <mergeCell ref="B12:L12"/>
    <mergeCell ref="E13:J13"/>
    <mergeCell ref="E14:L14"/>
    <mergeCell ref="C3:L3"/>
    <mergeCell ref="C4:L4"/>
    <mergeCell ref="C6:L6"/>
    <mergeCell ref="E7:J7"/>
    <mergeCell ref="B1:F1"/>
    <mergeCell ref="G1:L1"/>
    <mergeCell ref="B8:L8"/>
    <mergeCell ref="C5:L5"/>
    <mergeCell ref="C11:L11"/>
    <mergeCell ref="C13:D13"/>
    <mergeCell ref="C9:L9"/>
    <mergeCell ref="C10:L10"/>
    <mergeCell ref="C7:D7"/>
    <mergeCell ref="K7:L7"/>
    <mergeCell ref="C33:L33"/>
    <mergeCell ref="M25:M27"/>
    <mergeCell ref="C22:L22"/>
    <mergeCell ref="C31:L31"/>
    <mergeCell ref="C24:L24"/>
    <mergeCell ref="C30:L30"/>
    <mergeCell ref="C28:L28"/>
    <mergeCell ref="C29:L29"/>
    <mergeCell ref="B25:L25"/>
    <mergeCell ref="C32:L32"/>
    <mergeCell ref="C26:L26"/>
    <mergeCell ref="C27:L27"/>
  </mergeCells>
  <conditionalFormatting sqref="C24">
    <cfRule type="containsBlanks" dxfId="421" priority="31">
      <formula>LEN(TRIM(C24))=0</formula>
    </cfRule>
  </conditionalFormatting>
  <conditionalFormatting sqref="C33">
    <cfRule type="containsBlanks" dxfId="420" priority="21">
      <formula>LEN(TRIM(C33))=0</formula>
    </cfRule>
  </conditionalFormatting>
  <conditionalFormatting sqref="C7:D7">
    <cfRule type="containsBlanks" dxfId="419" priority="3">
      <formula>LEN(TRIM(C7))=0</formula>
    </cfRule>
  </conditionalFormatting>
  <conditionalFormatting sqref="C13:D14">
    <cfRule type="containsBlanks" dxfId="418" priority="24">
      <formula>LEN(TRIM(C13))=0</formula>
    </cfRule>
  </conditionalFormatting>
  <conditionalFormatting sqref="C3:L3">
    <cfRule type="containsBlanks" dxfId="417" priority="27">
      <formula>LEN(TRIM(C3))=0</formula>
    </cfRule>
  </conditionalFormatting>
  <conditionalFormatting sqref="C4:L4 B7 E7 K7:L7 B8:L8 C10:L11 C24:L24">
    <cfRule type="containsBlanks" dxfId="416" priority="20">
      <formula>LEN(TRIM(B4))=0</formula>
    </cfRule>
  </conditionalFormatting>
  <conditionalFormatting sqref="C5:L6">
    <cfRule type="containsBlanks" dxfId="415" priority="4">
      <formula>LEN(TRIM(C5))=0</formula>
    </cfRule>
  </conditionalFormatting>
  <conditionalFormatting sqref="C9:L9">
    <cfRule type="containsBlanks" dxfId="414" priority="25">
      <formula>LEN(TRIM(C9))=0</formula>
    </cfRule>
  </conditionalFormatting>
  <conditionalFormatting sqref="C16:L22">
    <cfRule type="containsBlanks" dxfId="413" priority="7">
      <formula>LEN(TRIM(C16))=0</formula>
    </cfRule>
  </conditionalFormatting>
  <conditionalFormatting sqref="C26:L27">
    <cfRule type="containsBlanks" dxfId="412" priority="30">
      <formula>LEN(TRIM(C26))=0</formula>
    </cfRule>
  </conditionalFormatting>
  <conditionalFormatting sqref="C26:L33">
    <cfRule type="containsBlanks" dxfId="411" priority="9">
      <formula>LEN(TRIM(C26))=0</formula>
    </cfRule>
  </conditionalFormatting>
  <conditionalFormatting sqref="C29:L32">
    <cfRule type="containsBlanks" dxfId="410" priority="10">
      <formula>LEN(TRIM(C29))=0</formula>
    </cfRule>
  </conditionalFormatting>
  <conditionalFormatting sqref="C23:L23">
    <cfRule type="containsBlanks" dxfId="409" priority="2">
      <formula>LEN(TRIM(C23))=0</formula>
    </cfRule>
  </conditionalFormatting>
  <conditionalFormatting sqref="G1:L1">
    <cfRule type="containsBlanks" dxfId="27" priority="1">
      <formula>LEN(TRIM(G1))=0</formula>
    </cfRule>
  </conditionalFormatting>
  <dataValidations xWindow="409" yWindow="606" count="1">
    <dataValidation type="list" allowBlank="1" showInputMessage="1" showErrorMessage="1" sqref="C7:D7" xr:uid="{C0F9E86E-FFE2-4BBE-9AF4-C68527758931}">
      <formula1>"Yes,No"</formula1>
    </dataValidation>
  </dataValidations>
  <hyperlinks>
    <hyperlink ref="M10:M11" r:id="rId1" display="Consult the Application Guide (pag. 31)" xr:uid="{B9976B30-91C3-4F57-9375-BC2EA6957D1C}"/>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xWindow="409" yWindow="606" count="10">
        <x14:dataValidation type="date" allowBlank="1" showInputMessage="1" showErrorMessage="1" error="01/04/2027" promptTitle="Start date" xr:uid="{4311C9A4-4192-4A97-9510-832147C38F18}">
          <x14:formula1>
            <xm:f>Info!B3</xm:f>
          </x14:formula1>
          <x14:formula2>
            <xm:f>Info!B4</xm:f>
          </x14:formula2>
          <xm:sqref>C13:D13</xm:sqref>
        </x14:dataValidation>
        <x14:dataValidation type="list" allowBlank="1" showInputMessage="1" showErrorMessage="1" xr:uid="{29878A1E-0A8E-4711-A790-80513BF7ABD7}">
          <x14:formula1>
            <xm:f>'1.1'!$A$2:$A$8</xm:f>
          </x14:formula1>
          <xm:sqref>C9:L9</xm:sqref>
        </x14:dataValidation>
        <x14:dataValidation type="list" allowBlank="1" showInputMessage="1" showErrorMessage="1" xr:uid="{5E7136EE-9217-4F6A-BBF2-F299E8C97DCC}">
          <x14:formula1>
            <xm:f>'1.1'!$C$2:$C$12</xm:f>
          </x14:formula1>
          <xm:sqref>C30:L30 C20:L20</xm:sqref>
        </x14:dataValidation>
        <x14:dataValidation type="list" allowBlank="1" showInputMessage="1" showErrorMessage="1" xr:uid="{ADE7A33C-3086-42A8-A7BF-BA533622486B}">
          <x14:formula1>
            <xm:f>'1.1'!$M$12:$M$15</xm:f>
          </x14:formula1>
          <xm:sqref>C29:L29</xm:sqref>
        </x14:dataValidation>
        <x14:dataValidation type="list" allowBlank="1" showInputMessage="1" showErrorMessage="1" xr:uid="{DD8B0CCB-6C8E-412C-8FEA-E89DA5AF07C0}">
          <x14:formula1>
            <xm:f>'1.1'!$H$2:$H$7</xm:f>
          </x14:formula1>
          <xm:sqref>C28:L28</xm:sqref>
        </x14:dataValidation>
        <x14:dataValidation type="list" allowBlank="1" showInputMessage="1" showErrorMessage="1" xr:uid="{939D6FA5-E4A5-4E51-9BF9-572D72F29290}">
          <x14:formula1>
            <xm:f>'1.1'!$F$2:$F$8</xm:f>
          </x14:formula1>
          <xm:sqref>C19:L19</xm:sqref>
        </x14:dataValidation>
        <x14:dataValidation type="list" allowBlank="1" showInputMessage="1" showErrorMessage="1" xr:uid="{D914E1A2-518A-4CBF-9626-A13A67300024}">
          <x14:formula1>
            <xm:f>'1.1'!$H$2:$H$9</xm:f>
          </x14:formula1>
          <xm:sqref>C18:L18</xm:sqref>
        </x14:dataValidation>
        <x14:dataValidation type="whole" allowBlank="1" showInputMessage="1" showErrorMessage="1" xr:uid="{23868EAF-38A2-437C-A17B-9C55554862AB}">
          <x14:formula1>
            <xm:f>0</xm:f>
          </x14:formula1>
          <x14:formula2>
            <xm:f>Info!B7</xm:f>
          </x14:formula2>
          <xm:sqref>C14:D14</xm:sqref>
        </x14:dataValidation>
        <x14:dataValidation type="list" allowBlank="1" showInputMessage="1" showErrorMessage="1" xr:uid="{8431713F-0AAC-4E7F-8EA2-C481EC74D11F}">
          <x14:formula1>
            <xm:f>'1.1'!$C$19:$C$31</xm:f>
          </x14:formula1>
          <xm:sqref>C21:L21</xm:sqref>
        </x14:dataValidation>
        <x14:dataValidation type="list" allowBlank="1" showInputMessage="1" showErrorMessage="1" xr:uid="{47F9C6F1-F875-4359-A4A3-426E5B611F78}">
          <x14:formula1>
            <xm:f>Info!$B$5:$C$5</xm:f>
          </x14:formula1>
          <xm:sqref>G1:L1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63A96-B7C4-4665-AEAD-8105E636B40F}">
  <dimension ref="A1:S31"/>
  <sheetViews>
    <sheetView workbookViewId="0">
      <selection activeCell="I20" sqref="A20:I22"/>
    </sheetView>
  </sheetViews>
  <sheetFormatPr defaultColWidth="8.85546875" defaultRowHeight="15" x14ac:dyDescent="0.25"/>
  <cols>
    <col min="1" max="1" width="31.42578125" customWidth="1"/>
    <col min="2" max="2" width="2" customWidth="1"/>
    <col min="3" max="3" width="46.42578125" customWidth="1"/>
    <col min="4" max="4" width="20.85546875" customWidth="1"/>
    <col min="5" max="5" width="2" customWidth="1"/>
    <col min="6" max="6" width="57.85546875" customWidth="1"/>
    <col min="7" max="7" width="2" customWidth="1"/>
    <col min="8" max="8" width="17.42578125" customWidth="1"/>
    <col min="9" max="9" width="68.42578125" customWidth="1"/>
    <col min="10" max="11" width="9.140625" customWidth="1"/>
    <col min="12" max="12" width="35.42578125" customWidth="1"/>
    <col min="13" max="13" width="37.42578125" customWidth="1"/>
    <col min="14" max="14" width="23.42578125" customWidth="1"/>
    <col min="15" max="15" width="40.42578125" customWidth="1"/>
    <col min="16" max="16" width="23.42578125" customWidth="1"/>
    <col min="17" max="17" width="9.140625" customWidth="1"/>
  </cols>
  <sheetData>
    <row r="1" spans="1:19" x14ac:dyDescent="0.25">
      <c r="A1" s="201" t="s">
        <v>597</v>
      </c>
      <c r="C1" s="46" t="s">
        <v>741</v>
      </c>
      <c r="D1" s="46" t="s">
        <v>950</v>
      </c>
      <c r="F1" s="46" t="s">
        <v>742</v>
      </c>
      <c r="H1" t="s">
        <v>171</v>
      </c>
      <c r="I1" t="s">
        <v>240</v>
      </c>
      <c r="J1" t="s">
        <v>74</v>
      </c>
      <c r="L1" s="281">
        <v>1</v>
      </c>
      <c r="M1" s="281">
        <v>2</v>
      </c>
      <c r="N1" s="281">
        <v>3</v>
      </c>
      <c r="O1" s="281">
        <v>4</v>
      </c>
      <c r="P1" s="281">
        <v>5</v>
      </c>
      <c r="Q1" s="281">
        <v>6</v>
      </c>
      <c r="R1" s="281">
        <v>4</v>
      </c>
      <c r="S1" s="281">
        <v>8</v>
      </c>
    </row>
    <row r="2" spans="1:19" x14ac:dyDescent="0.25">
      <c r="A2" t="s">
        <v>594</v>
      </c>
      <c r="C2" t="s">
        <v>975</v>
      </c>
      <c r="D2" t="s">
        <v>971</v>
      </c>
      <c r="F2" t="s">
        <v>944</v>
      </c>
      <c r="H2" t="s">
        <v>0</v>
      </c>
      <c r="I2" t="s">
        <v>760</v>
      </c>
      <c r="J2">
        <v>1</v>
      </c>
      <c r="L2" s="282" t="s">
        <v>0</v>
      </c>
      <c r="M2" s="282" t="s">
        <v>686</v>
      </c>
      <c r="N2" s="282" t="s">
        <v>762</v>
      </c>
      <c r="O2" s="282" t="s">
        <v>949</v>
      </c>
      <c r="P2" s="282" t="s">
        <v>943</v>
      </c>
      <c r="Q2" s="282" t="s">
        <v>743</v>
      </c>
      <c r="R2" s="282" t="s">
        <v>744</v>
      </c>
      <c r="S2" s="282" t="s">
        <v>285</v>
      </c>
    </row>
    <row r="3" spans="1:19" x14ac:dyDescent="0.25">
      <c r="A3" s="200" t="s">
        <v>592</v>
      </c>
      <c r="C3" t="s">
        <v>976</v>
      </c>
      <c r="D3" t="s">
        <v>972</v>
      </c>
      <c r="F3" t="s">
        <v>945</v>
      </c>
      <c r="H3" t="s">
        <v>686</v>
      </c>
      <c r="I3" t="s">
        <v>761</v>
      </c>
      <c r="J3">
        <v>2</v>
      </c>
      <c r="L3" s="18" t="s">
        <v>944</v>
      </c>
      <c r="M3" s="18" t="s">
        <v>947</v>
      </c>
      <c r="N3" s="18" t="s">
        <v>800</v>
      </c>
      <c r="O3" s="18" t="s">
        <v>944</v>
      </c>
      <c r="P3" s="18"/>
      <c r="Q3" s="18"/>
      <c r="R3" s="18"/>
      <c r="S3" s="18"/>
    </row>
    <row r="4" spans="1:19" x14ac:dyDescent="0.25">
      <c r="A4" t="s">
        <v>590</v>
      </c>
      <c r="C4" t="s">
        <v>977</v>
      </c>
      <c r="D4" t="s">
        <v>973</v>
      </c>
      <c r="F4" t="s">
        <v>946</v>
      </c>
      <c r="H4" t="s">
        <v>762</v>
      </c>
      <c r="I4" t="s">
        <v>763</v>
      </c>
      <c r="J4">
        <v>3</v>
      </c>
      <c r="L4" s="18" t="s">
        <v>945</v>
      </c>
      <c r="M4" s="18" t="s">
        <v>944</v>
      </c>
      <c r="N4" s="18" t="s">
        <v>801</v>
      </c>
      <c r="O4" s="18" t="s">
        <v>945</v>
      </c>
      <c r="P4" s="18"/>
      <c r="Q4" s="18"/>
      <c r="R4" s="18"/>
      <c r="S4" s="18"/>
    </row>
    <row r="5" spans="1:19" x14ac:dyDescent="0.25">
      <c r="A5" t="s">
        <v>596</v>
      </c>
      <c r="C5" t="s">
        <v>680</v>
      </c>
      <c r="D5" t="s">
        <v>922</v>
      </c>
      <c r="F5" t="s">
        <v>947</v>
      </c>
      <c r="H5" t="s">
        <v>942</v>
      </c>
      <c r="J5">
        <v>3</v>
      </c>
      <c r="L5" s="18" t="s">
        <v>946</v>
      </c>
      <c r="M5" s="18" t="s">
        <v>945</v>
      </c>
      <c r="N5" s="18"/>
      <c r="O5" s="18" t="s">
        <v>946</v>
      </c>
      <c r="P5" s="18"/>
      <c r="Q5" s="18"/>
      <c r="R5" s="18"/>
      <c r="S5" s="18"/>
    </row>
    <row r="6" spans="1:19" x14ac:dyDescent="0.25">
      <c r="A6" t="s">
        <v>593</v>
      </c>
      <c r="C6" t="s">
        <v>682</v>
      </c>
      <c r="D6" t="s">
        <v>974</v>
      </c>
      <c r="F6" t="s">
        <v>948</v>
      </c>
      <c r="H6" t="s">
        <v>943</v>
      </c>
      <c r="J6">
        <v>3</v>
      </c>
      <c r="L6" s="18" t="s">
        <v>947</v>
      </c>
      <c r="M6" s="18" t="s">
        <v>946</v>
      </c>
      <c r="N6" s="18"/>
      <c r="O6" s="18" t="s">
        <v>947</v>
      </c>
      <c r="P6" s="18"/>
      <c r="Q6" s="18"/>
      <c r="R6" s="18"/>
      <c r="S6" s="18"/>
    </row>
    <row r="7" spans="1:19" x14ac:dyDescent="0.25">
      <c r="A7" t="s">
        <v>591</v>
      </c>
      <c r="C7" t="s">
        <v>683</v>
      </c>
      <c r="D7" t="s">
        <v>925</v>
      </c>
      <c r="F7" t="s">
        <v>801</v>
      </c>
      <c r="H7" t="s">
        <v>743</v>
      </c>
      <c r="J7">
        <v>4</v>
      </c>
      <c r="L7" s="18" t="s">
        <v>948</v>
      </c>
      <c r="M7" s="18" t="s">
        <v>801</v>
      </c>
      <c r="N7" s="18"/>
      <c r="O7" s="18" t="s">
        <v>948</v>
      </c>
      <c r="P7" s="18"/>
      <c r="Q7" s="18"/>
      <c r="R7" s="18"/>
      <c r="S7" s="18"/>
    </row>
    <row r="8" spans="1:19" x14ac:dyDescent="0.25">
      <c r="A8" t="s">
        <v>595</v>
      </c>
      <c r="C8" t="s">
        <v>685</v>
      </c>
      <c r="D8" t="s">
        <v>927</v>
      </c>
      <c r="F8" t="s">
        <v>687</v>
      </c>
      <c r="H8" t="s">
        <v>744</v>
      </c>
      <c r="L8" s="18" t="s">
        <v>801</v>
      </c>
      <c r="M8" s="18" t="s">
        <v>687</v>
      </c>
      <c r="N8" s="18"/>
      <c r="O8" s="18" t="s">
        <v>801</v>
      </c>
      <c r="P8" s="18"/>
      <c r="Q8" s="18"/>
      <c r="R8" s="18"/>
      <c r="S8" s="18"/>
    </row>
    <row r="9" spans="1:19" x14ac:dyDescent="0.25">
      <c r="C9" t="s">
        <v>287</v>
      </c>
      <c r="D9" t="s">
        <v>287</v>
      </c>
      <c r="H9" t="s">
        <v>285</v>
      </c>
      <c r="L9" t="s">
        <v>687</v>
      </c>
    </row>
    <row r="10" spans="1:19" x14ac:dyDescent="0.25">
      <c r="L10" s="282" t="s">
        <v>798</v>
      </c>
      <c r="M10" s="282" t="s">
        <v>799</v>
      </c>
    </row>
    <row r="11" spans="1:19" x14ac:dyDescent="0.25">
      <c r="L11" s="282" t="e">
        <f>VLOOKUP('1.G.Data'!C18,Tabela10[],3,FALSE)</f>
        <v>#N/A</v>
      </c>
      <c r="M11" s="282" t="e">
        <f>VLOOKUP('1.G.Data'!C28,Tabela10[],3,FALSE)</f>
        <v>#N/A</v>
      </c>
    </row>
    <row r="12" spans="1:19" x14ac:dyDescent="0.25">
      <c r="L12" s="18" t="e">
        <f>HLOOKUP(L$11,$L$1:$O$6,3,FALSE)</f>
        <v>#N/A</v>
      </c>
      <c r="M12" s="18" t="e">
        <f>HLOOKUP(M$11,$L$1:$O$6,3,FALSE)</f>
        <v>#N/A</v>
      </c>
    </row>
    <row r="13" spans="1:19" x14ac:dyDescent="0.25">
      <c r="L13" s="18" t="e">
        <f>HLOOKUP(L$11,$L$1:$O$6,4,FALSE)</f>
        <v>#N/A</v>
      </c>
      <c r="M13" s="18" t="e">
        <f>HLOOKUP(M$11,$L$1:$O$6,4,FALSE)</f>
        <v>#N/A</v>
      </c>
    </row>
    <row r="14" spans="1:19" x14ac:dyDescent="0.25">
      <c r="L14" s="18" t="e">
        <f>HLOOKUP(L$11,$L$1:$O$6,5,FALSE)</f>
        <v>#N/A</v>
      </c>
      <c r="M14" s="18" t="e">
        <f>HLOOKUP(M$11,$L$1:$O$6,5,FALSE)</f>
        <v>#N/A</v>
      </c>
    </row>
    <row r="15" spans="1:19" x14ac:dyDescent="0.25">
      <c r="L15" s="18" t="e">
        <f>HLOOKUP(L$11,$L$1:$O$6,6,FALSE)</f>
        <v>#N/A</v>
      </c>
      <c r="M15" s="18" t="e">
        <f>HLOOKUP(M$11,$L$1:$O$6,6,FALSE)</f>
        <v>#N/A</v>
      </c>
    </row>
    <row r="17" spans="3:13" x14ac:dyDescent="0.25">
      <c r="M17" s="18" t="s">
        <v>801</v>
      </c>
    </row>
    <row r="18" spans="3:13" x14ac:dyDescent="0.25">
      <c r="C18" s="512" t="s">
        <v>978</v>
      </c>
      <c r="D18" s="512" t="s">
        <v>998</v>
      </c>
      <c r="M18" s="18" t="s">
        <v>687</v>
      </c>
    </row>
    <row r="19" spans="3:13" x14ac:dyDescent="0.25">
      <c r="C19" s="513" t="s">
        <v>986</v>
      </c>
      <c r="D19" s="513" t="s">
        <v>227</v>
      </c>
    </row>
    <row r="20" spans="3:13" x14ac:dyDescent="0.25">
      <c r="C20" s="513" t="s">
        <v>987</v>
      </c>
      <c r="D20" s="513" t="s">
        <v>979</v>
      </c>
    </row>
    <row r="21" spans="3:13" x14ac:dyDescent="0.25">
      <c r="C21" s="513" t="s">
        <v>988</v>
      </c>
      <c r="D21" s="513" t="s">
        <v>980</v>
      </c>
    </row>
    <row r="22" spans="3:13" x14ac:dyDescent="0.25">
      <c r="C22" s="513" t="s">
        <v>989</v>
      </c>
      <c r="D22" s="513" t="s">
        <v>981</v>
      </c>
    </row>
    <row r="23" spans="3:13" x14ac:dyDescent="0.25">
      <c r="C23" s="513" t="s">
        <v>990</v>
      </c>
      <c r="D23" s="513" t="s">
        <v>234</v>
      </c>
    </row>
    <row r="24" spans="3:13" x14ac:dyDescent="0.25">
      <c r="C24" s="513" t="s">
        <v>991</v>
      </c>
      <c r="D24" s="513" t="s">
        <v>982</v>
      </c>
    </row>
    <row r="25" spans="3:13" x14ac:dyDescent="0.25">
      <c r="C25" s="513" t="s">
        <v>992</v>
      </c>
      <c r="D25" s="513" t="s">
        <v>983</v>
      </c>
    </row>
    <row r="26" spans="3:13" x14ac:dyDescent="0.25">
      <c r="C26" s="513" t="s">
        <v>993</v>
      </c>
      <c r="D26" s="513" t="s">
        <v>133</v>
      </c>
    </row>
    <row r="27" spans="3:13" x14ac:dyDescent="0.25">
      <c r="C27" s="513" t="s">
        <v>994</v>
      </c>
      <c r="D27" s="513" t="s">
        <v>233</v>
      </c>
    </row>
    <row r="28" spans="3:13" x14ac:dyDescent="0.25">
      <c r="C28" s="513" t="s">
        <v>995</v>
      </c>
      <c r="D28" s="513" t="s">
        <v>984</v>
      </c>
    </row>
    <row r="29" spans="3:13" x14ac:dyDescent="0.25">
      <c r="C29" s="513" t="s">
        <v>996</v>
      </c>
      <c r="D29" s="513" t="s">
        <v>985</v>
      </c>
    </row>
    <row r="30" spans="3:13" x14ac:dyDescent="0.25">
      <c r="C30" s="513" t="s">
        <v>997</v>
      </c>
      <c r="D30" s="513" t="s">
        <v>230</v>
      </c>
    </row>
    <row r="31" spans="3:13" x14ac:dyDescent="0.25">
      <c r="C31" s="513" t="s">
        <v>287</v>
      </c>
      <c r="D31" s="513" t="s">
        <v>287</v>
      </c>
    </row>
  </sheetData>
  <sheetProtection algorithmName="SHA-512" hashValue="AUisA9+2FeHwTFzYjvN396s7VOzwtTRZbvemAjcKEK/FSeKkINtDYw+2J4tZRMxe+XR3HkJ7DO+Ec015uUFM7A==" saltValue="ioJtH7R5YidHenThLUbyog==" spinCount="100000" sheet="1" objects="1" scenarios="1"/>
  <pageMargins left="0.7" right="0.7" top="0.75" bottom="0.75" header="0.3" footer="0.3"/>
  <pageSetup paperSize="9" orientation="portrait" r:id="rId1"/>
  <tableParts count="5">
    <tablePart r:id="rId2"/>
    <tablePart r:id="rId3"/>
    <tablePart r:id="rId4"/>
    <tablePart r:id="rId5"/>
    <tablePart r:id="rId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60A35-6394-4260-A9AC-6381154F55B5}">
  <sheetPr>
    <tabColor theme="5" tint="-0.249977111117893"/>
  </sheetPr>
  <dimension ref="A1:BH230"/>
  <sheetViews>
    <sheetView tabSelected="1" zoomScale="90" zoomScaleNormal="90" workbookViewId="0">
      <selection activeCell="A7" sqref="A7"/>
    </sheetView>
  </sheetViews>
  <sheetFormatPr defaultColWidth="8.85546875" defaultRowHeight="15" x14ac:dyDescent="0.25"/>
  <cols>
    <col min="1" max="1" width="29.42578125" customWidth="1"/>
    <col min="2" max="5" width="10.42578125" customWidth="1"/>
    <col min="6" max="11" width="15" customWidth="1"/>
    <col min="12" max="12" width="91.42578125" customWidth="1"/>
    <col min="13" max="13" width="76.42578125" style="283" hidden="1" customWidth="1"/>
    <col min="14" max="21" width="4.42578125" hidden="1" customWidth="1"/>
    <col min="22" max="22" width="8.85546875" hidden="1" customWidth="1"/>
    <col min="23" max="25" width="3.140625" hidden="1" customWidth="1"/>
    <col min="26" max="26" width="10" style="122" hidden="1" customWidth="1"/>
    <col min="27" max="27" width="59.85546875" style="122" hidden="1" customWidth="1"/>
    <col min="28" max="28" width="2.42578125" style="122" hidden="1" customWidth="1"/>
    <col min="29" max="29" width="12.85546875" style="122" hidden="1" customWidth="1"/>
    <col min="30" max="30" width="86.42578125" hidden="1" customWidth="1"/>
    <col min="31" max="31" width="8.85546875" style="110" hidden="1" customWidth="1"/>
    <col min="32" max="32" width="8.85546875" style="110" customWidth="1"/>
    <col min="33" max="60" width="8.85546875" style="110"/>
  </cols>
  <sheetData>
    <row r="1" spans="1:60" s="1" customFormat="1" ht="23.45" customHeight="1" x14ac:dyDescent="0.25">
      <c r="A1" s="623" t="s">
        <v>609</v>
      </c>
      <c r="B1" s="623"/>
      <c r="C1" s="623"/>
      <c r="D1" s="623"/>
      <c r="E1" s="623"/>
      <c r="F1" s="623"/>
      <c r="G1" s="623"/>
      <c r="H1" s="623"/>
      <c r="I1" s="623"/>
      <c r="J1" s="623"/>
      <c r="K1" s="623"/>
      <c r="L1" s="250"/>
      <c r="M1" s="283" t="s">
        <v>238</v>
      </c>
      <c r="Z1" s="290" t="s">
        <v>236</v>
      </c>
      <c r="AA1" s="123"/>
      <c r="AB1" s="123"/>
      <c r="AC1" s="633" t="s">
        <v>239</v>
      </c>
      <c r="AD1" s="633"/>
      <c r="AE1" s="109"/>
      <c r="AF1" s="109"/>
      <c r="AG1" s="109"/>
      <c r="AH1" s="109"/>
      <c r="AI1" s="109"/>
      <c r="AJ1" s="109"/>
      <c r="AK1" s="109"/>
      <c r="AL1" s="109"/>
      <c r="AM1" s="109"/>
      <c r="AN1" s="109"/>
      <c r="AO1" s="109"/>
      <c r="AP1" s="109"/>
      <c r="AQ1" s="109"/>
      <c r="AR1" s="109"/>
      <c r="AS1" s="109"/>
      <c r="AT1" s="109"/>
      <c r="AU1" s="109"/>
      <c r="AV1" s="109"/>
      <c r="AW1" s="109"/>
      <c r="AX1" s="109"/>
      <c r="AY1" s="109"/>
      <c r="AZ1" s="109"/>
      <c r="BA1" s="109"/>
      <c r="BB1" s="109"/>
      <c r="BC1" s="109"/>
      <c r="BD1" s="109"/>
      <c r="BE1" s="109"/>
      <c r="BF1" s="109"/>
      <c r="BG1" s="109"/>
      <c r="BH1" s="109"/>
    </row>
    <row r="2" spans="1:60" s="1" customFormat="1" ht="23.45" customHeight="1" x14ac:dyDescent="0.25">
      <c r="A2" s="610" t="s">
        <v>608</v>
      </c>
      <c r="B2" s="610"/>
      <c r="C2" s="610"/>
      <c r="D2" s="610"/>
      <c r="E2" s="610"/>
      <c r="F2" s="610"/>
      <c r="G2" s="610"/>
      <c r="H2" s="610"/>
      <c r="I2" s="610"/>
      <c r="J2" s="610"/>
      <c r="K2" s="610"/>
      <c r="L2" s="249" t="s">
        <v>340</v>
      </c>
      <c r="M2" s="283" t="s">
        <v>691</v>
      </c>
      <c r="Z2" s="123" t="s">
        <v>227</v>
      </c>
      <c r="AA2" s="123"/>
      <c r="AB2" s="123"/>
      <c r="AC2" s="123" t="s">
        <v>171</v>
      </c>
      <c r="AD2" s="1" t="s">
        <v>240</v>
      </c>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c r="BD2" s="109"/>
      <c r="BE2" s="109"/>
      <c r="BF2" s="109"/>
      <c r="BG2" s="109"/>
      <c r="BH2" s="109"/>
    </row>
    <row r="3" spans="1:60" s="1" customFormat="1" ht="23.45" customHeight="1" x14ac:dyDescent="0.25">
      <c r="A3" s="2" t="s">
        <v>610</v>
      </c>
      <c r="B3" s="639" t="s">
        <v>0</v>
      </c>
      <c r="C3" s="639"/>
      <c r="D3" s="640" t="str">
        <f>IF(B3="",M2,M3)</f>
        <v>The proposing institution is the beneficiary that leads the project and, in addition to coordinating the project, is responsible for liaising with the FCT on behalf of all the partners.</v>
      </c>
      <c r="E3" s="640"/>
      <c r="F3" s="640"/>
      <c r="G3" s="640"/>
      <c r="H3" s="640"/>
      <c r="I3" s="640"/>
      <c r="J3" s="640"/>
      <c r="K3" s="640"/>
      <c r="L3" s="109"/>
      <c r="M3" s="283" t="s">
        <v>692</v>
      </c>
      <c r="Z3" s="123" t="s">
        <v>226</v>
      </c>
      <c r="AA3" s="123"/>
      <c r="AB3" s="123"/>
      <c r="AC3" s="123" t="s">
        <v>0</v>
      </c>
      <c r="AD3" s="1" t="s">
        <v>241</v>
      </c>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c r="BD3" s="109"/>
      <c r="BE3" s="109"/>
      <c r="BF3" s="109"/>
      <c r="BG3" s="109"/>
      <c r="BH3" s="109"/>
    </row>
    <row r="4" spans="1:60" ht="23.45" customHeight="1" x14ac:dyDescent="0.25">
      <c r="A4" s="118" t="s">
        <v>611</v>
      </c>
      <c r="B4" s="639"/>
      <c r="C4" s="639"/>
      <c r="D4" s="639" t="str">
        <f>IF(B4=Z14,"","NA")</f>
        <v>NA</v>
      </c>
      <c r="E4" s="639"/>
      <c r="F4" s="642" t="str">
        <f>IF(B4=Z14,M5,M4)</f>
        <v>Fill in the acronym of the main UI&amp;D (usually the one associated with the PI).</v>
      </c>
      <c r="G4" s="643"/>
      <c r="H4" s="643"/>
      <c r="I4" s="643"/>
      <c r="J4" s="643"/>
      <c r="K4" s="644"/>
      <c r="L4" s="110"/>
      <c r="M4" s="283" t="s">
        <v>693</v>
      </c>
      <c r="N4" s="221"/>
      <c r="O4" s="221"/>
      <c r="P4" s="221"/>
      <c r="Q4" s="221"/>
      <c r="R4" s="222"/>
      <c r="Z4" s="122" t="s">
        <v>232</v>
      </c>
      <c r="AC4" s="123" t="s">
        <v>242</v>
      </c>
      <c r="AD4" s="1" t="s">
        <v>243</v>
      </c>
    </row>
    <row r="5" spans="1:60" ht="23.45" customHeight="1" x14ac:dyDescent="0.25">
      <c r="A5" s="641" t="s">
        <v>612</v>
      </c>
      <c r="B5" s="639"/>
      <c r="C5" s="639"/>
      <c r="D5" s="640" t="s">
        <v>690</v>
      </c>
      <c r="E5" s="640"/>
      <c r="F5" s="640"/>
      <c r="G5" s="640"/>
      <c r="H5" s="640"/>
      <c r="I5" s="640"/>
      <c r="J5" s="640"/>
      <c r="K5" s="640"/>
      <c r="L5" s="110"/>
      <c r="M5" s="283" t="s">
        <v>694</v>
      </c>
      <c r="Z5" s="122" t="s">
        <v>770</v>
      </c>
      <c r="AC5" s="123" t="s">
        <v>244</v>
      </c>
      <c r="AD5" s="1" t="s">
        <v>245</v>
      </c>
    </row>
    <row r="6" spans="1:60" ht="23.45" customHeight="1" x14ac:dyDescent="0.25">
      <c r="A6" s="641"/>
      <c r="B6" s="639"/>
      <c r="C6" s="639"/>
      <c r="D6" s="640" t="s">
        <v>690</v>
      </c>
      <c r="E6" s="640"/>
      <c r="F6" s="640"/>
      <c r="G6" s="640"/>
      <c r="H6" s="640"/>
      <c r="I6" s="640"/>
      <c r="J6" s="640"/>
      <c r="K6" s="640"/>
      <c r="L6" s="110"/>
      <c r="M6" s="283" t="s">
        <v>695</v>
      </c>
      <c r="Z6" s="122" t="s">
        <v>234</v>
      </c>
      <c r="AC6" s="123" t="s">
        <v>246</v>
      </c>
      <c r="AD6" s="1" t="s">
        <v>247</v>
      </c>
    </row>
    <row r="7" spans="1:60" s="1" customFormat="1" ht="140.25" customHeight="1" x14ac:dyDescent="0.25">
      <c r="A7" s="118" t="s">
        <v>931</v>
      </c>
      <c r="B7" s="636" t="s">
        <v>872</v>
      </c>
      <c r="C7" s="636"/>
      <c r="D7" s="636"/>
      <c r="E7" s="636"/>
      <c r="F7" s="636"/>
      <c r="G7" s="636"/>
      <c r="H7" s="636"/>
      <c r="I7" s="636"/>
      <c r="J7" s="636"/>
      <c r="K7" s="636"/>
      <c r="L7" s="376"/>
      <c r="M7" s="283" t="s">
        <v>802</v>
      </c>
      <c r="N7"/>
      <c r="O7"/>
      <c r="P7"/>
      <c r="Q7"/>
      <c r="R7"/>
      <c r="S7"/>
      <c r="T7"/>
      <c r="U7"/>
      <c r="V7"/>
      <c r="W7"/>
      <c r="Z7" s="122" t="s">
        <v>228</v>
      </c>
      <c r="AA7" s="123"/>
      <c r="AB7" s="123"/>
      <c r="AC7" s="123" t="s">
        <v>248</v>
      </c>
      <c r="AD7" s="1" t="s">
        <v>249</v>
      </c>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c r="BC7" s="109"/>
      <c r="BD7" s="109"/>
      <c r="BE7" s="109"/>
      <c r="BF7" s="109"/>
      <c r="BG7" s="109"/>
      <c r="BH7" s="109"/>
    </row>
    <row r="8" spans="1:60" ht="30" customHeight="1" x14ac:dyDescent="0.25">
      <c r="A8" s="610" t="s">
        <v>935</v>
      </c>
      <c r="B8" s="610"/>
      <c r="C8" s="610"/>
      <c r="D8" s="610"/>
      <c r="E8" s="610"/>
      <c r="F8" s="610"/>
      <c r="G8" s="610"/>
      <c r="H8" s="610"/>
      <c r="I8" s="610"/>
      <c r="J8" s="610"/>
      <c r="K8" s="610"/>
      <c r="L8" s="231" t="str">
        <f>IF(B9="","",M11)</f>
        <v/>
      </c>
      <c r="M8" s="283" t="s">
        <v>696</v>
      </c>
      <c r="N8" s="1"/>
      <c r="O8" s="1"/>
      <c r="P8" s="1"/>
      <c r="Q8" s="1"/>
      <c r="R8" s="1"/>
      <c r="S8" s="1"/>
      <c r="T8" s="1"/>
      <c r="U8" s="1"/>
      <c r="V8" s="1"/>
      <c r="W8" s="1"/>
      <c r="Z8" s="122" t="s">
        <v>229</v>
      </c>
      <c r="AC8" s="123" t="s">
        <v>250</v>
      </c>
      <c r="AD8" s="1" t="s">
        <v>251</v>
      </c>
    </row>
    <row r="9" spans="1:60" ht="17.25" customHeight="1" x14ac:dyDescent="0.25">
      <c r="A9" s="645" t="s">
        <v>613</v>
      </c>
      <c r="B9" s="630"/>
      <c r="C9" s="630"/>
      <c r="D9" s="630" t="str">
        <f>IF(B9=$AC$26,"","NA")</f>
        <v>NA</v>
      </c>
      <c r="E9" s="630"/>
      <c r="F9" s="634" t="str">
        <f>IF(D9="",$M$8,IF(D9="FCUL",$M$6,""))</f>
        <v/>
      </c>
      <c r="G9" s="634"/>
      <c r="H9" s="634"/>
      <c r="I9" s="634"/>
      <c r="J9" s="634"/>
      <c r="K9" s="635"/>
      <c r="L9" s="375"/>
      <c r="M9" s="283" t="s">
        <v>876</v>
      </c>
      <c r="Z9" s="122" t="s">
        <v>133</v>
      </c>
      <c r="AC9" s="123" t="s">
        <v>252</v>
      </c>
      <c r="AD9" s="1" t="s">
        <v>253</v>
      </c>
    </row>
    <row r="10" spans="1:60" ht="67.5" customHeight="1" x14ac:dyDescent="0.25">
      <c r="A10" s="645"/>
      <c r="B10" s="631" t="s">
        <v>622</v>
      </c>
      <c r="C10" s="631"/>
      <c r="D10" s="632" t="str">
        <f>IF(B9="","NA",IF(B9="Other","","Portugal"))</f>
        <v>NA</v>
      </c>
      <c r="E10" s="632"/>
      <c r="F10" s="637"/>
      <c r="G10" s="637"/>
      <c r="H10" s="637"/>
      <c r="I10" s="637"/>
      <c r="J10" s="637"/>
      <c r="K10" s="638"/>
      <c r="L10" s="231" t="str">
        <f>IF(B9="","",M7)</f>
        <v/>
      </c>
      <c r="M10" s="283" t="s">
        <v>803</v>
      </c>
      <c r="Z10" s="122" t="s">
        <v>233</v>
      </c>
      <c r="AC10" s="123" t="s">
        <v>254</v>
      </c>
      <c r="AD10" s="1" t="s">
        <v>255</v>
      </c>
    </row>
    <row r="11" spans="1:60" ht="17.25" customHeight="1" x14ac:dyDescent="0.25">
      <c r="A11" s="645" t="s">
        <v>614</v>
      </c>
      <c r="B11" s="630"/>
      <c r="C11" s="630"/>
      <c r="D11" s="630" t="str">
        <f>IF(B11=$AC$26,"","NA")</f>
        <v>NA</v>
      </c>
      <c r="E11" s="630"/>
      <c r="F11" s="634" t="str">
        <f>IF(D11="",$M$8,IF(D11="FCUL",$M$6,""))</f>
        <v/>
      </c>
      <c r="G11" s="634"/>
      <c r="H11" s="634"/>
      <c r="I11" s="634"/>
      <c r="J11" s="634"/>
      <c r="K11" s="635"/>
      <c r="L11" s="231" t="str">
        <f>IF(B9="","",M9)</f>
        <v/>
      </c>
      <c r="M11" s="283" t="s">
        <v>804</v>
      </c>
      <c r="Z11" s="122" t="s">
        <v>235</v>
      </c>
      <c r="AC11" s="123" t="s">
        <v>256</v>
      </c>
      <c r="AD11" s="1" t="s">
        <v>257</v>
      </c>
    </row>
    <row r="12" spans="1:60" ht="67.5" customHeight="1" x14ac:dyDescent="0.25">
      <c r="A12" s="645"/>
      <c r="B12" s="631" t="s">
        <v>622</v>
      </c>
      <c r="C12" s="631"/>
      <c r="D12" s="632" t="str">
        <f>IF(B11="","NA",IF(B11="Other","","Portugal"))</f>
        <v>NA</v>
      </c>
      <c r="E12" s="632"/>
      <c r="F12" s="637"/>
      <c r="G12" s="637"/>
      <c r="H12" s="637"/>
      <c r="I12" s="637"/>
      <c r="J12" s="637"/>
      <c r="K12" s="638"/>
      <c r="L12" s="231" t="str">
        <f>IF(B9="","",M10)</f>
        <v/>
      </c>
      <c r="M12" s="284"/>
      <c r="N12" s="110"/>
      <c r="O12" s="110"/>
      <c r="P12" s="110"/>
      <c r="Q12" s="110"/>
      <c r="R12" s="110"/>
      <c r="S12" s="110"/>
      <c r="T12" s="110"/>
      <c r="U12" s="110"/>
      <c r="V12" s="110"/>
      <c r="W12" s="110"/>
      <c r="X12" s="110"/>
      <c r="Y12" s="110"/>
      <c r="Z12" s="223" t="s">
        <v>231</v>
      </c>
      <c r="AA12" s="120"/>
      <c r="AB12" s="120"/>
      <c r="AC12" s="223" t="s">
        <v>108</v>
      </c>
      <c r="AD12" s="109" t="s">
        <v>258</v>
      </c>
    </row>
    <row r="13" spans="1:60" ht="17.25" customHeight="1" x14ac:dyDescent="0.25">
      <c r="A13" s="645" t="s">
        <v>615</v>
      </c>
      <c r="B13" s="630"/>
      <c r="C13" s="630"/>
      <c r="D13" s="630" t="str">
        <f>IF(B13=$AC$26,"","NA")</f>
        <v>NA</v>
      </c>
      <c r="E13" s="630"/>
      <c r="F13" s="634" t="str">
        <f>IF(D13="",$M$8,IF(D13="FCUL",$M$6,""))</f>
        <v/>
      </c>
      <c r="G13" s="634"/>
      <c r="H13" s="634"/>
      <c r="I13" s="634"/>
      <c r="J13" s="634"/>
      <c r="K13" s="635"/>
      <c r="L13" s="110"/>
      <c r="M13" s="284"/>
      <c r="N13" s="110"/>
      <c r="O13" s="110"/>
      <c r="P13" s="110"/>
      <c r="Q13" s="110"/>
      <c r="R13" s="110"/>
      <c r="S13" s="110"/>
      <c r="T13" s="110"/>
      <c r="U13" s="110"/>
      <c r="V13" s="110"/>
      <c r="W13" s="110"/>
      <c r="X13" s="110"/>
      <c r="Y13" s="110"/>
      <c r="Z13" s="120" t="s">
        <v>230</v>
      </c>
      <c r="AA13" s="120"/>
      <c r="AB13" s="120"/>
      <c r="AC13" s="223" t="s">
        <v>259</v>
      </c>
      <c r="AD13" s="109" t="s">
        <v>260</v>
      </c>
    </row>
    <row r="14" spans="1:60" ht="67.5" customHeight="1" x14ac:dyDescent="0.25">
      <c r="A14" s="645"/>
      <c r="B14" s="631" t="s">
        <v>622</v>
      </c>
      <c r="C14" s="631"/>
      <c r="D14" s="632" t="str">
        <f>IF(B13="","NA",IF(B13="Other","","Portugal"))</f>
        <v>NA</v>
      </c>
      <c r="E14" s="632"/>
      <c r="F14" s="637"/>
      <c r="G14" s="637"/>
      <c r="H14" s="637"/>
      <c r="I14" s="637"/>
      <c r="J14" s="637"/>
      <c r="K14" s="638"/>
      <c r="L14" s="231"/>
      <c r="M14" s="284"/>
      <c r="N14" s="110"/>
      <c r="O14" s="110"/>
      <c r="P14" s="110"/>
      <c r="Q14" s="110"/>
      <c r="R14" s="110"/>
      <c r="S14" s="110"/>
      <c r="T14" s="110"/>
      <c r="U14" s="110"/>
      <c r="V14" s="110"/>
      <c r="W14" s="110"/>
      <c r="X14" s="110"/>
      <c r="Y14" s="110"/>
      <c r="Z14" s="120" t="s">
        <v>237</v>
      </c>
      <c r="AA14" s="120"/>
      <c r="AB14" s="120"/>
      <c r="AC14" s="223" t="s">
        <v>261</v>
      </c>
      <c r="AD14" s="109" t="s">
        <v>262</v>
      </c>
    </row>
    <row r="15" spans="1:60" ht="17.25" customHeight="1" x14ac:dyDescent="0.25">
      <c r="A15" s="645" t="s">
        <v>616</v>
      </c>
      <c r="B15" s="630"/>
      <c r="C15" s="630"/>
      <c r="D15" s="630" t="str">
        <f>IF(B15=$AC$26,"","NA")</f>
        <v>NA</v>
      </c>
      <c r="E15" s="630"/>
      <c r="F15" s="634" t="str">
        <f>IF(D15="",$M$8,IF(D15="FCUL",$M$6,""))</f>
        <v/>
      </c>
      <c r="G15" s="634"/>
      <c r="H15" s="634"/>
      <c r="I15" s="634"/>
      <c r="J15" s="634"/>
      <c r="K15" s="635"/>
      <c r="L15" s="110"/>
      <c r="M15" s="284"/>
      <c r="N15" s="110"/>
      <c r="O15" s="110"/>
      <c r="P15" s="110"/>
      <c r="Q15" s="110"/>
      <c r="R15" s="110"/>
      <c r="S15" s="110"/>
      <c r="T15" s="110"/>
      <c r="U15" s="110"/>
      <c r="V15" s="110"/>
      <c r="W15" s="110"/>
      <c r="X15" s="110"/>
      <c r="Y15" s="110"/>
      <c r="Z15" s="120"/>
      <c r="AA15" s="120"/>
      <c r="AB15" s="120"/>
      <c r="AC15" s="223" t="s">
        <v>263</v>
      </c>
      <c r="AD15" s="109" t="s">
        <v>264</v>
      </c>
    </row>
    <row r="16" spans="1:60" ht="67.5" customHeight="1" x14ac:dyDescent="0.25">
      <c r="A16" s="645"/>
      <c r="B16" s="631" t="s">
        <v>622</v>
      </c>
      <c r="C16" s="631"/>
      <c r="D16" s="632" t="str">
        <f>IF(B15="","NA",IF(B15="Other","","Portugal"))</f>
        <v>NA</v>
      </c>
      <c r="E16" s="632"/>
      <c r="F16" s="637"/>
      <c r="G16" s="637"/>
      <c r="H16" s="637"/>
      <c r="I16" s="637"/>
      <c r="J16" s="637"/>
      <c r="K16" s="638"/>
      <c r="L16" s="110"/>
      <c r="M16" s="284"/>
      <c r="N16" s="110"/>
      <c r="O16" s="110"/>
      <c r="P16" s="110"/>
      <c r="Q16" s="110"/>
      <c r="R16" s="110"/>
      <c r="S16" s="110"/>
      <c r="T16" s="110"/>
      <c r="U16" s="110"/>
      <c r="V16" s="110"/>
      <c r="W16" s="110"/>
      <c r="X16" s="110"/>
      <c r="Y16" s="110"/>
      <c r="Z16" s="120"/>
      <c r="AA16" s="120"/>
      <c r="AB16" s="120"/>
      <c r="AC16" s="223" t="s">
        <v>265</v>
      </c>
      <c r="AD16" s="109" t="s">
        <v>266</v>
      </c>
    </row>
    <row r="17" spans="1:30" ht="17.25" customHeight="1" x14ac:dyDescent="0.25">
      <c r="A17" s="645" t="s">
        <v>617</v>
      </c>
      <c r="B17" s="630"/>
      <c r="C17" s="630"/>
      <c r="D17" s="630" t="str">
        <f>IF(B17=$AC$26,"","NA")</f>
        <v>NA</v>
      </c>
      <c r="E17" s="630"/>
      <c r="F17" s="634" t="str">
        <f>IF(D17="",$M$8,IF(D17="FCUL",$M$6,""))</f>
        <v/>
      </c>
      <c r="G17" s="634"/>
      <c r="H17" s="634"/>
      <c r="I17" s="634"/>
      <c r="J17" s="634"/>
      <c r="K17" s="635"/>
      <c r="L17" s="110"/>
      <c r="M17" s="284"/>
      <c r="N17" s="110"/>
      <c r="O17" s="110"/>
      <c r="P17" s="110"/>
      <c r="Q17" s="110"/>
      <c r="R17" s="110"/>
      <c r="S17" s="110"/>
      <c r="T17" s="110"/>
      <c r="U17" s="110"/>
      <c r="V17" s="110"/>
      <c r="W17" s="110"/>
      <c r="X17" s="110"/>
      <c r="Y17" s="110"/>
      <c r="Z17" s="120"/>
      <c r="AA17" s="120"/>
      <c r="AB17" s="120"/>
      <c r="AC17" s="223" t="s">
        <v>267</v>
      </c>
      <c r="AD17" s="109" t="s">
        <v>268</v>
      </c>
    </row>
    <row r="18" spans="1:30" ht="67.5" customHeight="1" x14ac:dyDescent="0.25">
      <c r="A18" s="645"/>
      <c r="B18" s="631" t="s">
        <v>622</v>
      </c>
      <c r="C18" s="631"/>
      <c r="D18" s="632" t="str">
        <f>IF(B17="","NA",IF(B17="Other","","Portugal"))</f>
        <v>NA</v>
      </c>
      <c r="E18" s="632"/>
      <c r="F18" s="637"/>
      <c r="G18" s="637"/>
      <c r="H18" s="637"/>
      <c r="I18" s="637"/>
      <c r="J18" s="637"/>
      <c r="K18" s="638"/>
      <c r="L18" s="110"/>
      <c r="M18" s="284"/>
      <c r="N18" s="110"/>
      <c r="O18" s="110"/>
      <c r="P18" s="110"/>
      <c r="Q18" s="110"/>
      <c r="R18" s="110"/>
      <c r="S18" s="110"/>
      <c r="T18" s="110"/>
      <c r="U18" s="110"/>
      <c r="V18" s="110"/>
      <c r="W18" s="110"/>
      <c r="X18" s="110"/>
      <c r="Y18" s="110"/>
      <c r="Z18" s="120"/>
      <c r="AA18" s="120"/>
      <c r="AB18" s="120"/>
      <c r="AC18" s="223" t="s">
        <v>269</v>
      </c>
      <c r="AD18" s="109" t="s">
        <v>270</v>
      </c>
    </row>
    <row r="19" spans="1:30" ht="17.25" customHeight="1" x14ac:dyDescent="0.25">
      <c r="A19" s="645" t="s">
        <v>618</v>
      </c>
      <c r="B19" s="630"/>
      <c r="C19" s="630"/>
      <c r="D19" s="630" t="str">
        <f>IF(B19=$AC$26,"","NA")</f>
        <v>NA</v>
      </c>
      <c r="E19" s="630"/>
      <c r="F19" s="634" t="str">
        <f>IF(D19="",$M$8,IF(D19="FCUL",$M$6,""))</f>
        <v/>
      </c>
      <c r="G19" s="634"/>
      <c r="H19" s="634"/>
      <c r="I19" s="634"/>
      <c r="J19" s="634"/>
      <c r="K19" s="635"/>
      <c r="L19" s="110"/>
      <c r="M19" s="284"/>
      <c r="N19" s="110"/>
      <c r="O19" s="110"/>
      <c r="P19" s="110"/>
      <c r="Q19" s="110"/>
      <c r="R19" s="110"/>
      <c r="S19" s="110"/>
      <c r="T19" s="110"/>
      <c r="U19" s="110"/>
      <c r="V19" s="110"/>
      <c r="W19" s="110"/>
      <c r="X19" s="110"/>
      <c r="Y19" s="110"/>
      <c r="Z19" s="120"/>
      <c r="AA19" s="120"/>
      <c r="AB19" s="120"/>
      <c r="AC19" s="223" t="s">
        <v>271</v>
      </c>
      <c r="AD19" s="109" t="s">
        <v>272</v>
      </c>
    </row>
    <row r="20" spans="1:30" ht="67.5" customHeight="1" x14ac:dyDescent="0.25">
      <c r="A20" s="645"/>
      <c r="B20" s="631" t="s">
        <v>622</v>
      </c>
      <c r="C20" s="631"/>
      <c r="D20" s="632" t="str">
        <f>IF(B19="","NA",IF(B19="Other","","Portugal"))</f>
        <v>NA</v>
      </c>
      <c r="E20" s="632"/>
      <c r="F20" s="637"/>
      <c r="G20" s="637"/>
      <c r="H20" s="637"/>
      <c r="I20" s="637"/>
      <c r="J20" s="637"/>
      <c r="K20" s="638"/>
      <c r="L20" s="110"/>
      <c r="M20" s="284"/>
      <c r="N20" s="110"/>
      <c r="O20" s="110"/>
      <c r="P20" s="110"/>
      <c r="Q20" s="110"/>
      <c r="R20" s="110"/>
      <c r="S20" s="110"/>
      <c r="T20" s="110"/>
      <c r="U20" s="110"/>
      <c r="V20" s="110"/>
      <c r="W20" s="110"/>
      <c r="X20" s="110"/>
      <c r="Y20" s="110"/>
      <c r="Z20" s="120"/>
      <c r="AA20" s="120"/>
      <c r="AB20" s="120"/>
      <c r="AC20" s="223" t="s">
        <v>273</v>
      </c>
      <c r="AD20" s="109" t="s">
        <v>274</v>
      </c>
    </row>
    <row r="21" spans="1:30" ht="17.25" customHeight="1" x14ac:dyDescent="0.25">
      <c r="A21" s="645" t="s">
        <v>728</v>
      </c>
      <c r="B21" s="630"/>
      <c r="C21" s="630"/>
      <c r="D21" s="630" t="str">
        <f>IF(B21=$AC$26,"","NA")</f>
        <v>NA</v>
      </c>
      <c r="E21" s="630"/>
      <c r="F21" s="634" t="str">
        <f>IF(D21="",$M$8,IF(D21="FCUL",$M$6,""))</f>
        <v/>
      </c>
      <c r="G21" s="634"/>
      <c r="H21" s="634"/>
      <c r="I21" s="634"/>
      <c r="J21" s="634"/>
      <c r="K21" s="635"/>
      <c r="L21" s="110"/>
      <c r="M21" s="284"/>
      <c r="N21" s="110"/>
      <c r="O21" s="110"/>
      <c r="P21" s="110"/>
      <c r="Q21" s="110"/>
      <c r="R21" s="110"/>
      <c r="S21" s="110"/>
      <c r="T21" s="110"/>
      <c r="U21" s="110"/>
      <c r="V21" s="110"/>
      <c r="W21" s="110"/>
      <c r="X21" s="110"/>
      <c r="Y21" s="110"/>
      <c r="Z21" s="120"/>
      <c r="AA21" s="120"/>
      <c r="AB21" s="120"/>
      <c r="AC21" s="223" t="s">
        <v>275</v>
      </c>
      <c r="AD21" s="109" t="s">
        <v>276</v>
      </c>
    </row>
    <row r="22" spans="1:30" ht="67.5" customHeight="1" x14ac:dyDescent="0.25">
      <c r="A22" s="645"/>
      <c r="B22" s="631" t="s">
        <v>622</v>
      </c>
      <c r="C22" s="631"/>
      <c r="D22" s="632" t="str">
        <f>IF(B21="","NA",IF(B21="Other","","Portugal"))</f>
        <v>NA</v>
      </c>
      <c r="E22" s="632"/>
      <c r="F22" s="637"/>
      <c r="G22" s="637"/>
      <c r="H22" s="637"/>
      <c r="I22" s="637"/>
      <c r="J22" s="637"/>
      <c r="K22" s="638"/>
      <c r="L22" s="110"/>
      <c r="M22" s="284"/>
      <c r="N22" s="110"/>
      <c r="O22" s="110"/>
      <c r="P22" s="110"/>
      <c r="Q22" s="110"/>
      <c r="R22" s="110"/>
      <c r="S22" s="110"/>
      <c r="T22" s="110"/>
      <c r="U22" s="110"/>
      <c r="V22" s="110"/>
      <c r="W22" s="110"/>
      <c r="X22" s="110"/>
      <c r="Y22" s="110"/>
      <c r="Z22" s="120"/>
      <c r="AA22" s="120"/>
      <c r="AB22" s="120"/>
      <c r="AC22" s="223" t="s">
        <v>277</v>
      </c>
      <c r="AD22" s="109" t="s">
        <v>278</v>
      </c>
    </row>
    <row r="23" spans="1:30" ht="17.25" customHeight="1" x14ac:dyDescent="0.25">
      <c r="A23" s="645" t="s">
        <v>619</v>
      </c>
      <c r="B23" s="630"/>
      <c r="C23" s="630"/>
      <c r="D23" s="630" t="str">
        <f>IF(B23=$AC$26,"","NA")</f>
        <v>NA</v>
      </c>
      <c r="E23" s="630"/>
      <c r="F23" s="634" t="str">
        <f>IF(D23="",$M$8,IF(D23="FCUL",$M$6,""))</f>
        <v/>
      </c>
      <c r="G23" s="634"/>
      <c r="H23" s="634"/>
      <c r="I23" s="634"/>
      <c r="J23" s="634"/>
      <c r="K23" s="635"/>
      <c r="L23" s="110"/>
      <c r="M23" s="284"/>
      <c r="N23" s="110"/>
      <c r="O23" s="110"/>
      <c r="P23" s="110"/>
      <c r="Q23" s="110"/>
      <c r="R23" s="110"/>
      <c r="S23" s="110"/>
      <c r="T23" s="110"/>
      <c r="U23" s="110"/>
      <c r="V23" s="110"/>
      <c r="W23" s="110"/>
      <c r="X23" s="110"/>
      <c r="Y23" s="110"/>
      <c r="Z23" s="120"/>
      <c r="AA23" s="120"/>
      <c r="AB23" s="120"/>
      <c r="AC23" s="223" t="s">
        <v>279</v>
      </c>
      <c r="AD23" s="109" t="s">
        <v>280</v>
      </c>
    </row>
    <row r="24" spans="1:30" ht="67.5" customHeight="1" x14ac:dyDescent="0.25">
      <c r="A24" s="645"/>
      <c r="B24" s="631" t="s">
        <v>622</v>
      </c>
      <c r="C24" s="631"/>
      <c r="D24" s="632" t="str">
        <f>IF(B23="","NA",IF(B23="Other","","Portugal"))</f>
        <v>NA</v>
      </c>
      <c r="E24" s="632"/>
      <c r="F24" s="637"/>
      <c r="G24" s="637"/>
      <c r="H24" s="637"/>
      <c r="I24" s="637"/>
      <c r="J24" s="637"/>
      <c r="K24" s="638"/>
      <c r="L24" s="110"/>
      <c r="M24" s="284"/>
      <c r="N24" s="110"/>
      <c r="O24" s="110"/>
      <c r="P24" s="110"/>
      <c r="Q24" s="110"/>
      <c r="R24" s="110"/>
      <c r="S24" s="110"/>
      <c r="T24" s="110"/>
      <c r="U24" s="110"/>
      <c r="V24" s="110"/>
      <c r="W24" s="110"/>
      <c r="X24" s="110"/>
      <c r="Y24" s="110"/>
      <c r="Z24" s="120"/>
      <c r="AA24" s="120"/>
      <c r="AB24" s="120"/>
      <c r="AC24" s="223" t="s">
        <v>281</v>
      </c>
      <c r="AD24" s="109" t="s">
        <v>282</v>
      </c>
    </row>
    <row r="25" spans="1:30" ht="17.25" customHeight="1" x14ac:dyDescent="0.25">
      <c r="A25" s="645" t="s">
        <v>620</v>
      </c>
      <c r="B25" s="630"/>
      <c r="C25" s="630"/>
      <c r="D25" s="630" t="str">
        <f>IF(B25=$AC$26,"","NA")</f>
        <v>NA</v>
      </c>
      <c r="E25" s="630"/>
      <c r="F25" s="634" t="str">
        <f>IF(D25="",$M$8,IF(D25="FCUL",$M$6,""))</f>
        <v/>
      </c>
      <c r="G25" s="634"/>
      <c r="H25" s="634"/>
      <c r="I25" s="634"/>
      <c r="J25" s="634"/>
      <c r="K25" s="635"/>
      <c r="L25" s="110"/>
      <c r="M25" s="284"/>
      <c r="N25" s="110"/>
      <c r="O25" s="110"/>
      <c r="P25" s="110"/>
      <c r="Q25" s="110"/>
      <c r="R25" s="110"/>
      <c r="S25" s="110"/>
      <c r="T25" s="110"/>
      <c r="U25" s="110"/>
      <c r="V25" s="110"/>
      <c r="W25" s="110"/>
      <c r="X25" s="110"/>
      <c r="Y25" s="110"/>
      <c r="Z25" s="120"/>
      <c r="AA25" s="120"/>
      <c r="AB25" s="120"/>
      <c r="AC25" s="223" t="s">
        <v>283</v>
      </c>
      <c r="AD25" s="109" t="s">
        <v>284</v>
      </c>
    </row>
    <row r="26" spans="1:30" ht="67.5" customHeight="1" x14ac:dyDescent="0.25">
      <c r="A26" s="645"/>
      <c r="B26" s="631" t="s">
        <v>622</v>
      </c>
      <c r="C26" s="631"/>
      <c r="D26" s="632" t="str">
        <f>IF(B25="","NA",IF(B25="Other","","Portugal"))</f>
        <v>NA</v>
      </c>
      <c r="E26" s="632"/>
      <c r="F26" s="637"/>
      <c r="G26" s="637"/>
      <c r="H26" s="637"/>
      <c r="I26" s="637"/>
      <c r="J26" s="637"/>
      <c r="K26" s="638"/>
      <c r="L26" s="110"/>
      <c r="M26" s="284"/>
      <c r="N26" s="110"/>
      <c r="O26" s="110"/>
      <c r="P26" s="110"/>
      <c r="Q26" s="110"/>
      <c r="R26" s="110"/>
      <c r="S26" s="110"/>
      <c r="T26" s="110"/>
      <c r="U26" s="110"/>
      <c r="V26" s="110"/>
      <c r="W26" s="110"/>
      <c r="X26" s="110"/>
      <c r="Y26" s="110"/>
      <c r="Z26" s="120"/>
      <c r="AA26" s="120"/>
      <c r="AB26" s="120"/>
      <c r="AC26" s="223" t="s">
        <v>285</v>
      </c>
      <c r="AD26" s="109" t="s">
        <v>286</v>
      </c>
    </row>
    <row r="27" spans="1:30" ht="17.25" customHeight="1" x14ac:dyDescent="0.25">
      <c r="A27" s="645" t="s">
        <v>621</v>
      </c>
      <c r="B27" s="630"/>
      <c r="C27" s="630"/>
      <c r="D27" s="630" t="str">
        <f>IF(B27=$AC$26,"","NA")</f>
        <v>NA</v>
      </c>
      <c r="E27" s="630"/>
      <c r="F27" s="634" t="str">
        <f>IF(D27="",$M$8,IF(D27="FCUL",$M$6,""))</f>
        <v/>
      </c>
      <c r="G27" s="634"/>
      <c r="H27" s="634"/>
      <c r="I27" s="634"/>
      <c r="J27" s="634"/>
      <c r="K27" s="635"/>
      <c r="L27" s="110"/>
      <c r="M27" s="284"/>
      <c r="N27" s="110"/>
      <c r="O27" s="110"/>
      <c r="P27" s="110"/>
      <c r="Q27" s="110"/>
      <c r="R27" s="110"/>
      <c r="S27" s="110"/>
      <c r="T27" s="110"/>
      <c r="U27" s="110"/>
      <c r="V27" s="110"/>
      <c r="W27" s="110"/>
      <c r="X27" s="110"/>
      <c r="Y27" s="110"/>
      <c r="Z27" s="120"/>
      <c r="AA27" s="120"/>
      <c r="AB27" s="120"/>
      <c r="AC27" s="223" t="s">
        <v>287</v>
      </c>
      <c r="AD27" s="109"/>
    </row>
    <row r="28" spans="1:30" ht="67.5" customHeight="1" x14ac:dyDescent="0.25">
      <c r="A28" s="645"/>
      <c r="B28" s="631" t="s">
        <v>622</v>
      </c>
      <c r="C28" s="631"/>
      <c r="D28" s="632" t="str">
        <f>IF(B27="","NA",IF(B27="Other","","Portugal"))</f>
        <v>NA</v>
      </c>
      <c r="E28" s="632"/>
      <c r="F28" s="637"/>
      <c r="G28" s="637"/>
      <c r="H28" s="637"/>
      <c r="I28" s="637"/>
      <c r="J28" s="637"/>
      <c r="K28" s="638"/>
      <c r="L28" s="110"/>
      <c r="M28" s="284"/>
      <c r="N28" s="110"/>
      <c r="O28" s="110"/>
      <c r="P28" s="110"/>
      <c r="Q28" s="110"/>
      <c r="R28" s="110"/>
      <c r="S28" s="110"/>
      <c r="T28" s="110"/>
      <c r="U28" s="110"/>
      <c r="V28" s="110"/>
      <c r="W28" s="110"/>
      <c r="X28" s="110"/>
      <c r="Y28" s="110"/>
      <c r="Z28" s="120"/>
      <c r="AA28" s="120"/>
      <c r="AB28" s="120"/>
      <c r="AC28" s="223"/>
      <c r="AD28" s="109"/>
    </row>
    <row r="29" spans="1:30" ht="27" hidden="1" customHeight="1" x14ac:dyDescent="0.25">
      <c r="A29" s="291" t="s">
        <v>97</v>
      </c>
      <c r="L29" s="110"/>
      <c r="M29" s="284"/>
      <c r="N29" s="110"/>
      <c r="O29" s="110"/>
      <c r="P29" s="110"/>
      <c r="Q29" s="110"/>
      <c r="R29" s="110"/>
      <c r="S29" s="110"/>
      <c r="T29" s="110"/>
      <c r="U29" s="110"/>
      <c r="V29" s="110"/>
      <c r="W29" s="110"/>
      <c r="X29" s="110"/>
      <c r="Y29" s="110"/>
      <c r="Z29" s="120"/>
      <c r="AA29" s="120"/>
      <c r="AB29" s="120"/>
      <c r="AC29" s="223"/>
      <c r="AD29" s="109"/>
    </row>
    <row r="30" spans="1:30" ht="15.75" hidden="1" thickBot="1" x14ac:dyDescent="0.3">
      <c r="A30" s="53"/>
      <c r="B30" s="53">
        <v>2</v>
      </c>
      <c r="C30" s="53">
        <v>3</v>
      </c>
      <c r="D30" s="53">
        <v>4</v>
      </c>
      <c r="E30" s="53">
        <v>5</v>
      </c>
      <c r="F30" s="53">
        <v>6</v>
      </c>
      <c r="G30" s="53">
        <v>7</v>
      </c>
      <c r="H30" s="53">
        <v>8</v>
      </c>
      <c r="I30" s="53">
        <v>9</v>
      </c>
      <c r="J30" s="53">
        <v>10</v>
      </c>
      <c r="K30" s="53">
        <v>11</v>
      </c>
      <c r="L30" s="232">
        <v>12</v>
      </c>
      <c r="M30" s="285">
        <v>13</v>
      </c>
      <c r="N30" s="110">
        <v>14</v>
      </c>
      <c r="O30" s="110">
        <v>15</v>
      </c>
      <c r="P30" s="110">
        <v>16</v>
      </c>
      <c r="Q30" s="110">
        <v>17</v>
      </c>
      <c r="R30" s="110">
        <v>18</v>
      </c>
      <c r="S30" s="110">
        <v>19</v>
      </c>
      <c r="T30" s="110">
        <v>20</v>
      </c>
      <c r="U30" s="110">
        <v>21</v>
      </c>
      <c r="V30" s="110"/>
      <c r="W30" s="110"/>
      <c r="X30" s="110"/>
      <c r="Y30" s="110"/>
      <c r="Z30" s="120"/>
      <c r="AA30" s="120"/>
      <c r="AB30" s="120"/>
      <c r="AC30" s="514"/>
      <c r="AD30" s="515"/>
    </row>
    <row r="31" spans="1:30" ht="15.75" hidden="1" thickBot="1" x14ac:dyDescent="0.3">
      <c r="A31" s="54" t="s">
        <v>98</v>
      </c>
      <c r="B31" s="55" t="s">
        <v>18</v>
      </c>
      <c r="C31" s="56" t="s">
        <v>19</v>
      </c>
      <c r="D31" s="56" t="s">
        <v>20</v>
      </c>
      <c r="E31" s="56" t="s">
        <v>21</v>
      </c>
      <c r="F31" s="56" t="s">
        <v>22</v>
      </c>
      <c r="G31" s="56" t="s">
        <v>23</v>
      </c>
      <c r="H31" s="56" t="s">
        <v>24</v>
      </c>
      <c r="I31" s="56" t="s">
        <v>25</v>
      </c>
      <c r="J31" s="56" t="s">
        <v>26</v>
      </c>
      <c r="K31" s="56" t="s">
        <v>27</v>
      </c>
      <c r="L31" s="233" t="s">
        <v>28</v>
      </c>
      <c r="M31" s="286" t="s">
        <v>29</v>
      </c>
      <c r="N31" s="234" t="s">
        <v>30</v>
      </c>
      <c r="O31" s="234" t="s">
        <v>31</v>
      </c>
      <c r="P31" s="234" t="s">
        <v>32</v>
      </c>
      <c r="Q31" s="234" t="s">
        <v>33</v>
      </c>
      <c r="R31" s="234" t="s">
        <v>34</v>
      </c>
      <c r="S31" s="234" t="s">
        <v>35</v>
      </c>
      <c r="T31" s="234" t="s">
        <v>36</v>
      </c>
      <c r="U31" s="235" t="s">
        <v>37</v>
      </c>
      <c r="V31" s="110"/>
      <c r="W31" s="110"/>
      <c r="X31" s="110"/>
      <c r="Y31" s="110"/>
      <c r="Z31" s="120"/>
      <c r="AA31" s="120"/>
      <c r="AB31" s="120"/>
      <c r="AC31" s="514"/>
      <c r="AD31" s="515"/>
    </row>
    <row r="32" spans="1:30" hidden="1" x14ac:dyDescent="0.25">
      <c r="A32" s="57" t="str">
        <f>+B3</f>
        <v>FCiências.ID</v>
      </c>
      <c r="B32" s="58">
        <f>SUMIF('4.Team'!$E$4:$E$18,'2.Inst.'!$A32,'4.Team'!BF$4:BF$18)</f>
        <v>0</v>
      </c>
      <c r="C32" s="59">
        <f>SUMIF('4.Team'!$E$4:$E$18,'2.Inst.'!$A32,'4.Team'!BG$4:BG$18)</f>
        <v>0</v>
      </c>
      <c r="D32" s="59">
        <f>SUMIF('4.Team'!$E$4:$E$18,'2.Inst.'!$A32,'4.Team'!BH$4:BH$18)</f>
        <v>0</v>
      </c>
      <c r="E32" s="59">
        <f>SUMIF('4.Team'!$E$4:$E$18,'2.Inst.'!$A32,'4.Team'!BI$4:BI$18)</f>
        <v>0</v>
      </c>
      <c r="F32" s="59">
        <f>SUMIF('4.Team'!$E$4:$E$18,'2.Inst.'!$A32,'4.Team'!BJ$4:BJ$18)</f>
        <v>0</v>
      </c>
      <c r="G32" s="59">
        <f>SUMIF('4.Team'!$E$4:$E$18,'2.Inst.'!$A32,'4.Team'!BK$4:BK$18)</f>
        <v>0</v>
      </c>
      <c r="H32" s="59">
        <f>SUMIF('4.Team'!$E$4:$E$18,'2.Inst.'!$A32,'4.Team'!BL$4:BL$18)</f>
        <v>0</v>
      </c>
      <c r="I32" s="59">
        <f>SUMIF('4.Team'!$E$4:$E$18,'2.Inst.'!$A32,'4.Team'!BM$4:BM$18)</f>
        <v>0</v>
      </c>
      <c r="J32" s="59">
        <f>SUMIF('4.Team'!$E$4:$E$18,'2.Inst.'!$A32,'4.Team'!BN$4:BN$18)</f>
        <v>0</v>
      </c>
      <c r="K32" s="59">
        <f>SUMIF('4.Team'!$E$4:$E$18,'2.Inst.'!$A32,'4.Team'!BO$4:BO$18)</f>
        <v>0</v>
      </c>
      <c r="L32" s="236">
        <f>SUMIF('4.Team'!$E$4:$E$18,'2.Inst.'!$A32,'4.Team'!BP$4:BP$18)</f>
        <v>0</v>
      </c>
      <c r="M32" s="287">
        <f>SUMIF('4.Team'!$E$4:$E$18,'2.Inst.'!$A32,'4.Team'!BQ$4:BQ$18)</f>
        <v>0</v>
      </c>
      <c r="N32" s="237">
        <f>SUMIF('4.Team'!$E$4:$E$18,'2.Inst.'!$A32,'4.Team'!BR$4:BR$18)</f>
        <v>0</v>
      </c>
      <c r="O32" s="237">
        <f>SUMIF('4.Team'!$E$4:$E$18,'2.Inst.'!$A32,'4.Team'!BS$4:BS$18)</f>
        <v>0</v>
      </c>
      <c r="P32" s="237">
        <f>SUMIF('4.Team'!$E$4:$E$18,'2.Inst.'!$A32,'4.Team'!BT$4:BT$18)</f>
        <v>0</v>
      </c>
      <c r="Q32" s="237">
        <f>SUMIF('4.Team'!$E$4:$E$18,'2.Inst.'!$A32,'4.Team'!BU$4:BU$18)</f>
        <v>0</v>
      </c>
      <c r="R32" s="237">
        <f>SUMIF('4.Team'!$E$4:$E$18,'2.Inst.'!$A32,'4.Team'!BV$4:BV$18)</f>
        <v>0</v>
      </c>
      <c r="S32" s="237">
        <f>SUMIF('4.Team'!$E$4:$E$18,'2.Inst.'!$A32,'4.Team'!BW$4:BW$18)</f>
        <v>0</v>
      </c>
      <c r="T32" s="237">
        <f>SUMIF('4.Team'!$E$4:$E$18,'2.Inst.'!$A32,'4.Team'!BX$4:BX$18)</f>
        <v>0</v>
      </c>
      <c r="U32" s="238">
        <f>SUMIF('4.Team'!$E$4:$E$18,'2.Inst.'!$A32,'4.Team'!BY$4:BY$18)</f>
        <v>0</v>
      </c>
      <c r="V32" s="110"/>
      <c r="W32" s="110"/>
      <c r="X32" s="110"/>
      <c r="Y32" s="110"/>
      <c r="Z32" s="120"/>
      <c r="AA32" s="120"/>
      <c r="AB32" s="120"/>
      <c r="AC32" s="514"/>
      <c r="AD32" s="515"/>
    </row>
    <row r="33" spans="1:30" hidden="1" x14ac:dyDescent="0.25">
      <c r="A33" s="60">
        <f>IF(B9="Other",D9,B9)</f>
        <v>0</v>
      </c>
      <c r="B33" s="61">
        <f>SUMIF('4.Team'!$E$4:$E$18,'2.Inst.'!$A33,'4.Team'!BF$4:BF$18)</f>
        <v>0</v>
      </c>
      <c r="C33" s="53">
        <f>SUMIF('4.Team'!$E$4:$E$18,'2.Inst.'!$A33,'4.Team'!BG$4:BG$18)</f>
        <v>0</v>
      </c>
      <c r="D33" s="53">
        <f>SUMIF('4.Team'!$E$4:$E$18,'2.Inst.'!$A33,'4.Team'!BH$4:BH$18)</f>
        <v>0</v>
      </c>
      <c r="E33" s="53">
        <f>SUMIF('4.Team'!$E$4:$E$18,'2.Inst.'!$A33,'4.Team'!BI$4:BI$18)</f>
        <v>0</v>
      </c>
      <c r="F33" s="53">
        <f>SUMIF('4.Team'!$E$4:$E$18,'2.Inst.'!$A33,'4.Team'!BJ$4:BJ$18)</f>
        <v>0</v>
      </c>
      <c r="G33" s="53">
        <f>SUMIF('4.Team'!$E$4:$E$18,'2.Inst.'!$A33,'4.Team'!BK$4:BK$18)</f>
        <v>0</v>
      </c>
      <c r="H33" s="53">
        <f>SUMIF('4.Team'!$E$4:$E$18,'2.Inst.'!$A33,'4.Team'!BL$4:BL$18)</f>
        <v>0</v>
      </c>
      <c r="I33" s="53">
        <f>SUMIF('4.Team'!$E$4:$E$18,'2.Inst.'!$A33,'4.Team'!BM$4:BM$18)</f>
        <v>0</v>
      </c>
      <c r="J33" s="53">
        <f>SUMIF('4.Team'!$E$4:$E$18,'2.Inst.'!$A33,'4.Team'!BN$4:BN$18)</f>
        <v>0</v>
      </c>
      <c r="K33" s="53">
        <f>SUMIF('4.Team'!$E$4:$E$18,'2.Inst.'!$A33,'4.Team'!BO$4:BO$18)</f>
        <v>0</v>
      </c>
      <c r="L33" s="232">
        <f>SUMIF('4.Team'!$E$4:$E$18,'2.Inst.'!$A33,'4.Team'!BP$4:BP$18)</f>
        <v>0</v>
      </c>
      <c r="M33" s="285">
        <f>SUMIF('4.Team'!$E$4:$E$18,'2.Inst.'!$A33,'4.Team'!BQ$4:BQ$18)</f>
        <v>0</v>
      </c>
      <c r="N33" s="110">
        <f>SUMIF('4.Team'!$E$4:$E$18,'2.Inst.'!$A33,'4.Team'!BR$4:BR$18)</f>
        <v>0</v>
      </c>
      <c r="O33" s="110">
        <f>SUMIF('4.Team'!$E$4:$E$18,'2.Inst.'!$A33,'4.Team'!BS$4:BS$18)</f>
        <v>0</v>
      </c>
      <c r="P33" s="110">
        <f>SUMIF('4.Team'!$E$4:$E$18,'2.Inst.'!$A33,'4.Team'!BT$4:BT$18)</f>
        <v>0</v>
      </c>
      <c r="Q33" s="110">
        <f>SUMIF('4.Team'!$E$4:$E$18,'2.Inst.'!$A33,'4.Team'!BU$4:BU$18)</f>
        <v>0</v>
      </c>
      <c r="R33" s="110">
        <f>SUMIF('4.Team'!$E$4:$E$18,'2.Inst.'!$A33,'4.Team'!BV$4:BV$18)</f>
        <v>0</v>
      </c>
      <c r="S33" s="110">
        <f>SUMIF('4.Team'!$E$4:$E$18,'2.Inst.'!$A33,'4.Team'!BW$4:BW$18)</f>
        <v>0</v>
      </c>
      <c r="T33" s="110">
        <f>SUMIF('4.Team'!$E$4:$E$18,'2.Inst.'!$A33,'4.Team'!BX$4:BX$18)</f>
        <v>0</v>
      </c>
      <c r="U33" s="239">
        <f>SUMIF('4.Team'!$E$4:$E$18,'2.Inst.'!$A33,'4.Team'!BY$4:BY$18)</f>
        <v>0</v>
      </c>
      <c r="V33" s="110"/>
      <c r="W33" s="110"/>
      <c r="X33" s="110"/>
      <c r="Y33" s="110"/>
      <c r="Z33" s="120"/>
      <c r="AA33" s="120"/>
      <c r="AB33" s="120"/>
      <c r="AC33" s="514"/>
      <c r="AD33" s="515"/>
    </row>
    <row r="34" spans="1:30" hidden="1" x14ac:dyDescent="0.25">
      <c r="A34" s="60">
        <f>IF(B11="Other",D11,B11)</f>
        <v>0</v>
      </c>
      <c r="B34" s="61">
        <f>SUMIF('4.Team'!$E$4:$E$18,'2.Inst.'!$A34,'4.Team'!BF$4:BF$18)</f>
        <v>0</v>
      </c>
      <c r="C34" s="53">
        <f>SUMIF('4.Team'!$E$4:$E$18,'2.Inst.'!$A34,'4.Team'!BG$4:BG$18)</f>
        <v>0</v>
      </c>
      <c r="D34" s="53">
        <f>SUMIF('4.Team'!$E$4:$E$18,'2.Inst.'!$A34,'4.Team'!BH$4:BH$18)</f>
        <v>0</v>
      </c>
      <c r="E34" s="53">
        <f>SUMIF('4.Team'!$E$4:$E$18,'2.Inst.'!$A34,'4.Team'!BI$4:BI$18)</f>
        <v>0</v>
      </c>
      <c r="F34" s="53">
        <f>SUMIF('4.Team'!$E$4:$E$18,'2.Inst.'!$A34,'4.Team'!BJ$4:BJ$18)</f>
        <v>0</v>
      </c>
      <c r="G34" s="53">
        <f>SUMIF('4.Team'!$E$4:$E$18,'2.Inst.'!$A34,'4.Team'!BK$4:BK$18)</f>
        <v>0</v>
      </c>
      <c r="H34" s="53">
        <f>SUMIF('4.Team'!$E$4:$E$18,'2.Inst.'!$A34,'4.Team'!BL$4:BL$18)</f>
        <v>0</v>
      </c>
      <c r="I34" s="53">
        <f>SUMIF('4.Team'!$E$4:$E$18,'2.Inst.'!$A34,'4.Team'!BM$4:BM$18)</f>
        <v>0</v>
      </c>
      <c r="J34" s="53">
        <f>SUMIF('4.Team'!$E$4:$E$18,'2.Inst.'!$A34,'4.Team'!BN$4:BN$18)</f>
        <v>0</v>
      </c>
      <c r="K34" s="53">
        <f>SUMIF('4.Team'!$E$4:$E$18,'2.Inst.'!$A34,'4.Team'!BO$4:BO$18)</f>
        <v>0</v>
      </c>
      <c r="L34" s="232">
        <f>SUMIF('4.Team'!$E$4:$E$18,'2.Inst.'!$A34,'4.Team'!BP$4:BP$18)</f>
        <v>0</v>
      </c>
      <c r="M34" s="285">
        <f>SUMIF('4.Team'!$E$4:$E$18,'2.Inst.'!$A34,'4.Team'!BQ$4:BQ$18)</f>
        <v>0</v>
      </c>
      <c r="N34" s="110">
        <f>SUMIF('4.Team'!$E$4:$E$18,'2.Inst.'!$A34,'4.Team'!BR$4:BR$18)</f>
        <v>0</v>
      </c>
      <c r="O34" s="110">
        <f>SUMIF('4.Team'!$E$4:$E$18,'2.Inst.'!$A34,'4.Team'!BS$4:BS$18)</f>
        <v>0</v>
      </c>
      <c r="P34" s="110">
        <f>SUMIF('4.Team'!$E$4:$E$18,'2.Inst.'!$A34,'4.Team'!BT$4:BT$18)</f>
        <v>0</v>
      </c>
      <c r="Q34" s="110">
        <f>SUMIF('4.Team'!$E$4:$E$18,'2.Inst.'!$A34,'4.Team'!BU$4:BU$18)</f>
        <v>0</v>
      </c>
      <c r="R34" s="110">
        <f>SUMIF('4.Team'!$E$4:$E$18,'2.Inst.'!$A34,'4.Team'!BV$4:BV$18)</f>
        <v>0</v>
      </c>
      <c r="S34" s="110">
        <f>SUMIF('4.Team'!$E$4:$E$18,'2.Inst.'!$A34,'4.Team'!BW$4:BW$18)</f>
        <v>0</v>
      </c>
      <c r="T34" s="110">
        <f>SUMIF('4.Team'!$E$4:$E$18,'2.Inst.'!$A34,'4.Team'!BX$4:BX$18)</f>
        <v>0</v>
      </c>
      <c r="U34" s="239">
        <f>SUMIF('4.Team'!$E$4:$E$18,'2.Inst.'!$A34,'4.Team'!BY$4:BY$18)</f>
        <v>0</v>
      </c>
      <c r="V34" s="110"/>
      <c r="W34" s="110"/>
      <c r="X34" s="110"/>
      <c r="Y34" s="110"/>
      <c r="Z34" s="120"/>
      <c r="AA34" s="120"/>
      <c r="AB34" s="120"/>
      <c r="AC34" s="514"/>
      <c r="AD34" s="515"/>
    </row>
    <row r="35" spans="1:30" hidden="1" x14ac:dyDescent="0.25">
      <c r="A35" s="60">
        <f>IF(B13="Other",D13,B13)</f>
        <v>0</v>
      </c>
      <c r="B35" s="61">
        <f>SUMIF('4.Team'!$E$4:$E$18,'2.Inst.'!$A35,'4.Team'!BF$4:BF$18)</f>
        <v>0</v>
      </c>
      <c r="C35" s="53">
        <f>SUMIF('4.Team'!$E$4:$E$18,'2.Inst.'!$A35,'4.Team'!BG$4:BG$18)</f>
        <v>0</v>
      </c>
      <c r="D35" s="53">
        <f>SUMIF('4.Team'!$E$4:$E$18,'2.Inst.'!$A35,'4.Team'!BH$4:BH$18)</f>
        <v>0</v>
      </c>
      <c r="E35" s="53">
        <f>SUMIF('4.Team'!$E$4:$E$18,'2.Inst.'!$A35,'4.Team'!BI$4:BI$18)</f>
        <v>0</v>
      </c>
      <c r="F35" s="53">
        <f>SUMIF('4.Team'!$E$4:$E$18,'2.Inst.'!$A35,'4.Team'!BJ$4:BJ$18)</f>
        <v>0</v>
      </c>
      <c r="G35" s="53">
        <f>SUMIF('4.Team'!$E$4:$E$18,'2.Inst.'!$A35,'4.Team'!BK$4:BK$18)</f>
        <v>0</v>
      </c>
      <c r="H35" s="53">
        <f>SUMIF('4.Team'!$E$4:$E$18,'2.Inst.'!$A35,'4.Team'!BL$4:BL$18)</f>
        <v>0</v>
      </c>
      <c r="I35" s="53">
        <f>SUMIF('4.Team'!$E$4:$E$18,'2.Inst.'!$A35,'4.Team'!BM$4:BM$18)</f>
        <v>0</v>
      </c>
      <c r="J35" s="53">
        <f>SUMIF('4.Team'!$E$4:$E$18,'2.Inst.'!$A35,'4.Team'!BN$4:BN$18)</f>
        <v>0</v>
      </c>
      <c r="K35" s="53">
        <f>SUMIF('4.Team'!$E$4:$E$18,'2.Inst.'!$A35,'4.Team'!BO$4:BO$18)</f>
        <v>0</v>
      </c>
      <c r="L35" s="232">
        <f>SUMIF('4.Team'!$E$4:$E$18,'2.Inst.'!$A35,'4.Team'!BP$4:BP$18)</f>
        <v>0</v>
      </c>
      <c r="M35" s="285">
        <f>SUMIF('4.Team'!$E$4:$E$18,'2.Inst.'!$A35,'4.Team'!BQ$4:BQ$18)</f>
        <v>0</v>
      </c>
      <c r="N35" s="110">
        <f>SUMIF('4.Team'!$E$4:$E$18,'2.Inst.'!$A35,'4.Team'!BR$4:BR$18)</f>
        <v>0</v>
      </c>
      <c r="O35" s="110">
        <f>SUMIF('4.Team'!$E$4:$E$18,'2.Inst.'!$A35,'4.Team'!BS$4:BS$18)</f>
        <v>0</v>
      </c>
      <c r="P35" s="110">
        <f>SUMIF('4.Team'!$E$4:$E$18,'2.Inst.'!$A35,'4.Team'!BT$4:BT$18)</f>
        <v>0</v>
      </c>
      <c r="Q35" s="110">
        <f>SUMIF('4.Team'!$E$4:$E$18,'2.Inst.'!$A35,'4.Team'!BU$4:BU$18)</f>
        <v>0</v>
      </c>
      <c r="R35" s="110">
        <f>SUMIF('4.Team'!$E$4:$E$18,'2.Inst.'!$A35,'4.Team'!BV$4:BV$18)</f>
        <v>0</v>
      </c>
      <c r="S35" s="110">
        <f>SUMIF('4.Team'!$E$4:$E$18,'2.Inst.'!$A35,'4.Team'!BW$4:BW$18)</f>
        <v>0</v>
      </c>
      <c r="T35" s="110">
        <f>SUMIF('4.Team'!$E$4:$E$18,'2.Inst.'!$A35,'4.Team'!BX$4:BX$18)</f>
        <v>0</v>
      </c>
      <c r="U35" s="239">
        <f>SUMIF('4.Team'!$E$4:$E$18,'2.Inst.'!$A35,'4.Team'!BY$4:BY$18)</f>
        <v>0</v>
      </c>
      <c r="V35" s="110"/>
      <c r="W35" s="110"/>
      <c r="X35" s="110"/>
      <c r="Y35" s="110"/>
      <c r="Z35" s="120"/>
      <c r="AA35" s="120"/>
      <c r="AB35" s="120"/>
      <c r="AC35" s="514"/>
      <c r="AD35" s="515"/>
    </row>
    <row r="36" spans="1:30" hidden="1" x14ac:dyDescent="0.25">
      <c r="A36" s="60">
        <f>IF(B15="Other",D15,B15)</f>
        <v>0</v>
      </c>
      <c r="B36" s="61">
        <f>SUMIF('4.Team'!$E$4:$E$18,'2.Inst.'!$A36,'4.Team'!BF$4:BF$18)</f>
        <v>0</v>
      </c>
      <c r="C36" s="53">
        <f>SUMIF('4.Team'!$E$4:$E$18,'2.Inst.'!$A36,'4.Team'!BG$4:BG$18)</f>
        <v>0</v>
      </c>
      <c r="D36" s="53">
        <f>SUMIF('4.Team'!$E$4:$E$18,'2.Inst.'!$A36,'4.Team'!BH$4:BH$18)</f>
        <v>0</v>
      </c>
      <c r="E36" s="53">
        <f>SUMIF('4.Team'!$E$4:$E$18,'2.Inst.'!$A36,'4.Team'!BI$4:BI$18)</f>
        <v>0</v>
      </c>
      <c r="F36" s="53">
        <f>SUMIF('4.Team'!$E$4:$E$18,'2.Inst.'!$A36,'4.Team'!BJ$4:BJ$18)</f>
        <v>0</v>
      </c>
      <c r="G36" s="53">
        <f>SUMIF('4.Team'!$E$4:$E$18,'2.Inst.'!$A36,'4.Team'!BK$4:BK$18)</f>
        <v>0</v>
      </c>
      <c r="H36" s="53">
        <f>SUMIF('4.Team'!$E$4:$E$18,'2.Inst.'!$A36,'4.Team'!BL$4:BL$18)</f>
        <v>0</v>
      </c>
      <c r="I36" s="53">
        <f>SUMIF('4.Team'!$E$4:$E$18,'2.Inst.'!$A36,'4.Team'!BM$4:BM$18)</f>
        <v>0</v>
      </c>
      <c r="J36" s="53">
        <f>SUMIF('4.Team'!$E$4:$E$18,'2.Inst.'!$A36,'4.Team'!BN$4:BN$18)</f>
        <v>0</v>
      </c>
      <c r="K36" s="53">
        <f>SUMIF('4.Team'!$E$4:$E$18,'2.Inst.'!$A36,'4.Team'!BO$4:BO$18)</f>
        <v>0</v>
      </c>
      <c r="L36" s="232">
        <f>SUMIF('4.Team'!$E$4:$E$18,'2.Inst.'!$A36,'4.Team'!BP$4:BP$18)</f>
        <v>0</v>
      </c>
      <c r="M36" s="285">
        <f>SUMIF('4.Team'!$E$4:$E$18,'2.Inst.'!$A36,'4.Team'!BQ$4:BQ$18)</f>
        <v>0</v>
      </c>
      <c r="N36" s="110">
        <f>SUMIF('4.Team'!$E$4:$E$18,'2.Inst.'!$A36,'4.Team'!BR$4:BR$18)</f>
        <v>0</v>
      </c>
      <c r="O36" s="110">
        <f>SUMIF('4.Team'!$E$4:$E$18,'2.Inst.'!$A36,'4.Team'!BS$4:BS$18)</f>
        <v>0</v>
      </c>
      <c r="P36" s="110">
        <f>SUMIF('4.Team'!$E$4:$E$18,'2.Inst.'!$A36,'4.Team'!BT$4:BT$18)</f>
        <v>0</v>
      </c>
      <c r="Q36" s="110">
        <f>SUMIF('4.Team'!$E$4:$E$18,'2.Inst.'!$A36,'4.Team'!BU$4:BU$18)</f>
        <v>0</v>
      </c>
      <c r="R36" s="110">
        <f>SUMIF('4.Team'!$E$4:$E$18,'2.Inst.'!$A36,'4.Team'!BV$4:BV$18)</f>
        <v>0</v>
      </c>
      <c r="S36" s="110">
        <f>SUMIF('4.Team'!$E$4:$E$18,'2.Inst.'!$A36,'4.Team'!BW$4:BW$18)</f>
        <v>0</v>
      </c>
      <c r="T36" s="110">
        <f>SUMIF('4.Team'!$E$4:$E$18,'2.Inst.'!$A36,'4.Team'!BX$4:BX$18)</f>
        <v>0</v>
      </c>
      <c r="U36" s="239">
        <f>SUMIF('4.Team'!$E$4:$E$18,'2.Inst.'!$A36,'4.Team'!BY$4:BY$18)</f>
        <v>0</v>
      </c>
      <c r="V36" s="110"/>
      <c r="W36" s="110"/>
      <c r="X36" s="110"/>
      <c r="Y36" s="110"/>
      <c r="Z36" s="120"/>
      <c r="AA36" s="120"/>
      <c r="AB36" s="120"/>
      <c r="AC36" s="514"/>
      <c r="AD36" s="515"/>
    </row>
    <row r="37" spans="1:30" hidden="1" x14ac:dyDescent="0.25">
      <c r="A37" s="60">
        <f>IF(B17="Other",D17,B17)</f>
        <v>0</v>
      </c>
      <c r="B37" s="61">
        <f>SUMIF('4.Team'!$E$4:$E$18,'2.Inst.'!$A37,'4.Team'!BF$4:BF$18)</f>
        <v>0</v>
      </c>
      <c r="C37" s="53">
        <f>SUMIF('4.Team'!$E$4:$E$18,'2.Inst.'!$A37,'4.Team'!BG$4:BG$18)</f>
        <v>0</v>
      </c>
      <c r="D37" s="53">
        <f>SUMIF('4.Team'!$E$4:$E$18,'2.Inst.'!$A37,'4.Team'!BH$4:BH$18)</f>
        <v>0</v>
      </c>
      <c r="E37" s="53">
        <f>SUMIF('4.Team'!$E$4:$E$18,'2.Inst.'!$A37,'4.Team'!BI$4:BI$18)</f>
        <v>0</v>
      </c>
      <c r="F37" s="53">
        <f>SUMIF('4.Team'!$E$4:$E$18,'2.Inst.'!$A37,'4.Team'!BJ$4:BJ$18)</f>
        <v>0</v>
      </c>
      <c r="G37" s="53">
        <f>SUMIF('4.Team'!$E$4:$E$18,'2.Inst.'!$A37,'4.Team'!BK$4:BK$18)</f>
        <v>0</v>
      </c>
      <c r="H37" s="53">
        <f>SUMIF('4.Team'!$E$4:$E$18,'2.Inst.'!$A37,'4.Team'!BL$4:BL$18)</f>
        <v>0</v>
      </c>
      <c r="I37" s="53">
        <f>SUMIF('4.Team'!$E$4:$E$18,'2.Inst.'!$A37,'4.Team'!BM$4:BM$18)</f>
        <v>0</v>
      </c>
      <c r="J37" s="53">
        <f>SUMIF('4.Team'!$E$4:$E$18,'2.Inst.'!$A37,'4.Team'!BN$4:BN$18)</f>
        <v>0</v>
      </c>
      <c r="K37" s="53">
        <f>SUMIF('4.Team'!$E$4:$E$18,'2.Inst.'!$A37,'4.Team'!BO$4:BO$18)</f>
        <v>0</v>
      </c>
      <c r="L37" s="232">
        <f>SUMIF('4.Team'!$E$4:$E$18,'2.Inst.'!$A37,'4.Team'!BP$4:BP$18)</f>
        <v>0</v>
      </c>
      <c r="M37" s="285">
        <f>SUMIF('4.Team'!$E$4:$E$18,'2.Inst.'!$A37,'4.Team'!BQ$4:BQ$18)</f>
        <v>0</v>
      </c>
      <c r="N37" s="110">
        <f>SUMIF('4.Team'!$E$4:$E$18,'2.Inst.'!$A37,'4.Team'!BR$4:BR$18)</f>
        <v>0</v>
      </c>
      <c r="O37" s="110">
        <f>SUMIF('4.Team'!$E$4:$E$18,'2.Inst.'!$A37,'4.Team'!BS$4:BS$18)</f>
        <v>0</v>
      </c>
      <c r="P37" s="110">
        <f>SUMIF('4.Team'!$E$4:$E$18,'2.Inst.'!$A37,'4.Team'!BT$4:BT$18)</f>
        <v>0</v>
      </c>
      <c r="Q37" s="110">
        <f>SUMIF('4.Team'!$E$4:$E$18,'2.Inst.'!$A37,'4.Team'!BU$4:BU$18)</f>
        <v>0</v>
      </c>
      <c r="R37" s="110">
        <f>SUMIF('4.Team'!$E$4:$E$18,'2.Inst.'!$A37,'4.Team'!BV$4:BV$18)</f>
        <v>0</v>
      </c>
      <c r="S37" s="110">
        <f>SUMIF('4.Team'!$E$4:$E$18,'2.Inst.'!$A37,'4.Team'!BW$4:BW$18)</f>
        <v>0</v>
      </c>
      <c r="T37" s="110">
        <f>SUMIF('4.Team'!$E$4:$E$18,'2.Inst.'!$A37,'4.Team'!BX$4:BX$18)</f>
        <v>0</v>
      </c>
      <c r="U37" s="239">
        <f>SUMIF('4.Team'!$E$4:$E$18,'2.Inst.'!$A37,'4.Team'!BY$4:BY$18)</f>
        <v>0</v>
      </c>
      <c r="V37" s="110"/>
      <c r="W37" s="110"/>
      <c r="X37" s="110"/>
      <c r="Y37" s="110"/>
      <c r="Z37" s="120"/>
      <c r="AA37" s="120"/>
      <c r="AB37" s="120"/>
      <c r="AC37" s="514"/>
      <c r="AD37" s="515"/>
    </row>
    <row r="38" spans="1:30" hidden="1" x14ac:dyDescent="0.25">
      <c r="A38" s="60">
        <f>IF(B19="Other",D19,B19)</f>
        <v>0</v>
      </c>
      <c r="B38" s="61">
        <f>SUMIF('4.Team'!$E$4:$E$18,'2.Inst.'!$A38,'4.Team'!BF$4:BF$18)</f>
        <v>0</v>
      </c>
      <c r="C38" s="53">
        <f>SUMIF('4.Team'!$E$4:$E$18,'2.Inst.'!$A38,'4.Team'!BG$4:BG$18)</f>
        <v>0</v>
      </c>
      <c r="D38" s="53">
        <f>SUMIF('4.Team'!$E$4:$E$18,'2.Inst.'!$A38,'4.Team'!BH$4:BH$18)</f>
        <v>0</v>
      </c>
      <c r="E38" s="53">
        <f>SUMIF('4.Team'!$E$4:$E$18,'2.Inst.'!$A38,'4.Team'!BI$4:BI$18)</f>
        <v>0</v>
      </c>
      <c r="F38" s="53">
        <f>SUMIF('4.Team'!$E$4:$E$18,'2.Inst.'!$A38,'4.Team'!BJ$4:BJ$18)</f>
        <v>0</v>
      </c>
      <c r="G38" s="53">
        <f>SUMIF('4.Team'!$E$4:$E$18,'2.Inst.'!$A38,'4.Team'!BK$4:BK$18)</f>
        <v>0</v>
      </c>
      <c r="H38" s="53">
        <f>SUMIF('4.Team'!$E$4:$E$18,'2.Inst.'!$A38,'4.Team'!BL$4:BL$18)</f>
        <v>0</v>
      </c>
      <c r="I38" s="53">
        <f>SUMIF('4.Team'!$E$4:$E$18,'2.Inst.'!$A38,'4.Team'!BM$4:BM$18)</f>
        <v>0</v>
      </c>
      <c r="J38" s="53">
        <f>SUMIF('4.Team'!$E$4:$E$18,'2.Inst.'!$A38,'4.Team'!BN$4:BN$18)</f>
        <v>0</v>
      </c>
      <c r="K38" s="53">
        <f>SUMIF('4.Team'!$E$4:$E$18,'2.Inst.'!$A38,'4.Team'!BO$4:BO$18)</f>
        <v>0</v>
      </c>
      <c r="L38" s="232">
        <f>SUMIF('4.Team'!$E$4:$E$18,'2.Inst.'!$A38,'4.Team'!BP$4:BP$18)</f>
        <v>0</v>
      </c>
      <c r="M38" s="285">
        <f>SUMIF('4.Team'!$E$4:$E$18,'2.Inst.'!$A38,'4.Team'!BQ$4:BQ$18)</f>
        <v>0</v>
      </c>
      <c r="N38" s="110">
        <f>SUMIF('4.Team'!$E$4:$E$18,'2.Inst.'!$A38,'4.Team'!BR$4:BR$18)</f>
        <v>0</v>
      </c>
      <c r="O38" s="110">
        <f>SUMIF('4.Team'!$E$4:$E$18,'2.Inst.'!$A38,'4.Team'!BS$4:BS$18)</f>
        <v>0</v>
      </c>
      <c r="P38" s="110">
        <f>SUMIF('4.Team'!$E$4:$E$18,'2.Inst.'!$A38,'4.Team'!BT$4:BT$18)</f>
        <v>0</v>
      </c>
      <c r="Q38" s="110">
        <f>SUMIF('4.Team'!$E$4:$E$18,'2.Inst.'!$A38,'4.Team'!BU$4:BU$18)</f>
        <v>0</v>
      </c>
      <c r="R38" s="110">
        <f>SUMIF('4.Team'!$E$4:$E$18,'2.Inst.'!$A38,'4.Team'!BV$4:BV$18)</f>
        <v>0</v>
      </c>
      <c r="S38" s="110">
        <f>SUMIF('4.Team'!$E$4:$E$18,'2.Inst.'!$A38,'4.Team'!BW$4:BW$18)</f>
        <v>0</v>
      </c>
      <c r="T38" s="110">
        <f>SUMIF('4.Team'!$E$4:$E$18,'2.Inst.'!$A38,'4.Team'!BX$4:BX$18)</f>
        <v>0</v>
      </c>
      <c r="U38" s="239">
        <f>SUMIF('4.Team'!$E$4:$E$18,'2.Inst.'!$A38,'4.Team'!BY$4:BY$18)</f>
        <v>0</v>
      </c>
      <c r="V38" s="110"/>
      <c r="W38" s="110"/>
      <c r="X38" s="110"/>
      <c r="Y38" s="110"/>
      <c r="Z38" s="120"/>
      <c r="AA38" s="120"/>
      <c r="AB38" s="120"/>
      <c r="AC38" s="514"/>
      <c r="AD38" s="515"/>
    </row>
    <row r="39" spans="1:30" hidden="1" x14ac:dyDescent="0.25">
      <c r="A39" s="60">
        <f>IF(B21="Other",D21,B21)</f>
        <v>0</v>
      </c>
      <c r="B39" s="61">
        <f>SUMIF('4.Team'!$E$4:$E$18,'2.Inst.'!$A39,'4.Team'!BF$4:BF$18)</f>
        <v>0</v>
      </c>
      <c r="C39" s="53">
        <f>SUMIF('4.Team'!$E$4:$E$18,'2.Inst.'!$A39,'4.Team'!BG$4:BG$18)</f>
        <v>0</v>
      </c>
      <c r="D39" s="53">
        <f>SUMIF('4.Team'!$E$4:$E$18,'2.Inst.'!$A39,'4.Team'!BH$4:BH$18)</f>
        <v>0</v>
      </c>
      <c r="E39" s="53">
        <f>SUMIF('4.Team'!$E$4:$E$18,'2.Inst.'!$A39,'4.Team'!BI$4:BI$18)</f>
        <v>0</v>
      </c>
      <c r="F39" s="53">
        <f>SUMIF('4.Team'!$E$4:$E$18,'2.Inst.'!$A39,'4.Team'!BJ$4:BJ$18)</f>
        <v>0</v>
      </c>
      <c r="G39" s="53">
        <f>SUMIF('4.Team'!$E$4:$E$18,'2.Inst.'!$A39,'4.Team'!BK$4:BK$18)</f>
        <v>0</v>
      </c>
      <c r="H39" s="53">
        <f>SUMIF('4.Team'!$E$4:$E$18,'2.Inst.'!$A39,'4.Team'!BL$4:BL$18)</f>
        <v>0</v>
      </c>
      <c r="I39" s="53">
        <f>SUMIF('4.Team'!$E$4:$E$18,'2.Inst.'!$A39,'4.Team'!BM$4:BM$18)</f>
        <v>0</v>
      </c>
      <c r="J39" s="53">
        <f>SUMIF('4.Team'!$E$4:$E$18,'2.Inst.'!$A39,'4.Team'!BN$4:BN$18)</f>
        <v>0</v>
      </c>
      <c r="K39" s="53">
        <f>SUMIF('4.Team'!$E$4:$E$18,'2.Inst.'!$A39,'4.Team'!BO$4:BO$18)</f>
        <v>0</v>
      </c>
      <c r="L39" s="232">
        <f>SUMIF('4.Team'!$E$4:$E$18,'2.Inst.'!$A39,'4.Team'!BP$4:BP$18)</f>
        <v>0</v>
      </c>
      <c r="M39" s="285">
        <f>SUMIF('4.Team'!$E$4:$E$18,'2.Inst.'!$A39,'4.Team'!BQ$4:BQ$18)</f>
        <v>0</v>
      </c>
      <c r="N39" s="110">
        <f>SUMIF('4.Team'!$E$4:$E$18,'2.Inst.'!$A39,'4.Team'!BR$4:BR$18)</f>
        <v>0</v>
      </c>
      <c r="O39" s="110">
        <f>SUMIF('4.Team'!$E$4:$E$18,'2.Inst.'!$A39,'4.Team'!BS$4:BS$18)</f>
        <v>0</v>
      </c>
      <c r="P39" s="110">
        <f>SUMIF('4.Team'!$E$4:$E$18,'2.Inst.'!$A39,'4.Team'!BT$4:BT$18)</f>
        <v>0</v>
      </c>
      <c r="Q39" s="110">
        <f>SUMIF('4.Team'!$E$4:$E$18,'2.Inst.'!$A39,'4.Team'!BU$4:BU$18)</f>
        <v>0</v>
      </c>
      <c r="R39" s="110">
        <f>SUMIF('4.Team'!$E$4:$E$18,'2.Inst.'!$A39,'4.Team'!BV$4:BV$18)</f>
        <v>0</v>
      </c>
      <c r="S39" s="110">
        <f>SUMIF('4.Team'!$E$4:$E$18,'2.Inst.'!$A39,'4.Team'!BW$4:BW$18)</f>
        <v>0</v>
      </c>
      <c r="T39" s="110">
        <f>SUMIF('4.Team'!$E$4:$E$18,'2.Inst.'!$A39,'4.Team'!BX$4:BX$18)</f>
        <v>0</v>
      </c>
      <c r="U39" s="239">
        <f>SUMIF('4.Team'!$E$4:$E$18,'2.Inst.'!$A39,'4.Team'!BY$4:BY$18)</f>
        <v>0</v>
      </c>
      <c r="V39" s="110"/>
      <c r="W39" s="110"/>
      <c r="X39" s="110"/>
      <c r="Y39" s="110"/>
      <c r="Z39" s="120"/>
      <c r="AA39" s="120"/>
      <c r="AB39" s="120"/>
      <c r="AC39" s="514"/>
      <c r="AD39" s="515"/>
    </row>
    <row r="40" spans="1:30" hidden="1" x14ac:dyDescent="0.25">
      <c r="A40" s="60">
        <f>IF(B23="Other",D23,B23)</f>
        <v>0</v>
      </c>
      <c r="B40" s="61">
        <f>SUMIF('4.Team'!$E$4:$E$18,'2.Inst.'!$A40,'4.Team'!BF$4:BF$18)</f>
        <v>0</v>
      </c>
      <c r="C40" s="53">
        <f>SUMIF('4.Team'!$E$4:$E$18,'2.Inst.'!$A40,'4.Team'!BG$4:BG$18)</f>
        <v>0</v>
      </c>
      <c r="D40" s="53">
        <f>SUMIF('4.Team'!$E$4:$E$18,'2.Inst.'!$A40,'4.Team'!BH$4:BH$18)</f>
        <v>0</v>
      </c>
      <c r="E40" s="53">
        <f>SUMIF('4.Team'!$E$4:$E$18,'2.Inst.'!$A40,'4.Team'!BI$4:BI$18)</f>
        <v>0</v>
      </c>
      <c r="F40" s="53">
        <f>SUMIF('4.Team'!$E$4:$E$18,'2.Inst.'!$A40,'4.Team'!BJ$4:BJ$18)</f>
        <v>0</v>
      </c>
      <c r="G40" s="53">
        <f>SUMIF('4.Team'!$E$4:$E$18,'2.Inst.'!$A40,'4.Team'!BK$4:BK$18)</f>
        <v>0</v>
      </c>
      <c r="H40" s="53">
        <f>SUMIF('4.Team'!$E$4:$E$18,'2.Inst.'!$A40,'4.Team'!BL$4:BL$18)</f>
        <v>0</v>
      </c>
      <c r="I40" s="53">
        <f>SUMIF('4.Team'!$E$4:$E$18,'2.Inst.'!$A40,'4.Team'!BM$4:BM$18)</f>
        <v>0</v>
      </c>
      <c r="J40" s="53">
        <f>SUMIF('4.Team'!$E$4:$E$18,'2.Inst.'!$A40,'4.Team'!BN$4:BN$18)</f>
        <v>0</v>
      </c>
      <c r="K40" s="53">
        <f>SUMIF('4.Team'!$E$4:$E$18,'2.Inst.'!$A40,'4.Team'!BO$4:BO$18)</f>
        <v>0</v>
      </c>
      <c r="L40" s="232">
        <f>SUMIF('4.Team'!$E$4:$E$18,'2.Inst.'!$A40,'4.Team'!BP$4:BP$18)</f>
        <v>0</v>
      </c>
      <c r="M40" s="285">
        <f>SUMIF('4.Team'!$E$4:$E$18,'2.Inst.'!$A40,'4.Team'!BQ$4:BQ$18)</f>
        <v>0</v>
      </c>
      <c r="N40" s="110">
        <f>SUMIF('4.Team'!$E$4:$E$18,'2.Inst.'!$A40,'4.Team'!BR$4:BR$18)</f>
        <v>0</v>
      </c>
      <c r="O40" s="110">
        <f>SUMIF('4.Team'!$E$4:$E$18,'2.Inst.'!$A40,'4.Team'!BS$4:BS$18)</f>
        <v>0</v>
      </c>
      <c r="P40" s="110">
        <f>SUMIF('4.Team'!$E$4:$E$18,'2.Inst.'!$A40,'4.Team'!BT$4:BT$18)</f>
        <v>0</v>
      </c>
      <c r="Q40" s="110">
        <f>SUMIF('4.Team'!$E$4:$E$18,'2.Inst.'!$A40,'4.Team'!BU$4:BU$18)</f>
        <v>0</v>
      </c>
      <c r="R40" s="110">
        <f>SUMIF('4.Team'!$E$4:$E$18,'2.Inst.'!$A40,'4.Team'!BV$4:BV$18)</f>
        <v>0</v>
      </c>
      <c r="S40" s="110">
        <f>SUMIF('4.Team'!$E$4:$E$18,'2.Inst.'!$A40,'4.Team'!BW$4:BW$18)</f>
        <v>0</v>
      </c>
      <c r="T40" s="110">
        <f>SUMIF('4.Team'!$E$4:$E$18,'2.Inst.'!$A40,'4.Team'!BX$4:BX$18)</f>
        <v>0</v>
      </c>
      <c r="U40" s="239">
        <f>SUMIF('4.Team'!$E$4:$E$18,'2.Inst.'!$A40,'4.Team'!BY$4:BY$18)</f>
        <v>0</v>
      </c>
      <c r="V40" s="110"/>
      <c r="W40" s="110"/>
      <c r="X40" s="110"/>
      <c r="Y40" s="110"/>
      <c r="Z40" s="120"/>
      <c r="AA40" s="120"/>
      <c r="AB40" s="120"/>
      <c r="AC40" s="514"/>
      <c r="AD40" s="515"/>
    </row>
    <row r="41" spans="1:30" hidden="1" x14ac:dyDescent="0.25">
      <c r="A41" s="60">
        <f>IF(B25="Other",D25,B25)</f>
        <v>0</v>
      </c>
      <c r="B41" s="61">
        <f>SUMIF('4.Team'!$E$4:$E$18,'2.Inst.'!$A41,'4.Team'!BF$4:BF$18)</f>
        <v>0</v>
      </c>
      <c r="C41" s="53">
        <f>SUMIF('4.Team'!$E$4:$E$18,'2.Inst.'!$A41,'4.Team'!BG$4:BG$18)</f>
        <v>0</v>
      </c>
      <c r="D41" s="53">
        <f>SUMIF('4.Team'!$E$4:$E$18,'2.Inst.'!$A41,'4.Team'!BH$4:BH$18)</f>
        <v>0</v>
      </c>
      <c r="E41" s="53">
        <f>SUMIF('4.Team'!$E$4:$E$18,'2.Inst.'!$A41,'4.Team'!BI$4:BI$18)</f>
        <v>0</v>
      </c>
      <c r="F41" s="53">
        <f>SUMIF('4.Team'!$E$4:$E$18,'2.Inst.'!$A41,'4.Team'!BJ$4:BJ$18)</f>
        <v>0</v>
      </c>
      <c r="G41" s="53">
        <f>SUMIF('4.Team'!$E$4:$E$18,'2.Inst.'!$A41,'4.Team'!BK$4:BK$18)</f>
        <v>0</v>
      </c>
      <c r="H41" s="53">
        <f>SUMIF('4.Team'!$E$4:$E$18,'2.Inst.'!$A41,'4.Team'!BL$4:BL$18)</f>
        <v>0</v>
      </c>
      <c r="I41" s="53">
        <f>SUMIF('4.Team'!$E$4:$E$18,'2.Inst.'!$A41,'4.Team'!BM$4:BM$18)</f>
        <v>0</v>
      </c>
      <c r="J41" s="53">
        <f>SUMIF('4.Team'!$E$4:$E$18,'2.Inst.'!$A41,'4.Team'!BN$4:BN$18)</f>
        <v>0</v>
      </c>
      <c r="K41" s="53">
        <f>SUMIF('4.Team'!$E$4:$E$18,'2.Inst.'!$A41,'4.Team'!BO$4:BO$18)</f>
        <v>0</v>
      </c>
      <c r="L41" s="232">
        <f>SUMIF('4.Team'!$E$4:$E$18,'2.Inst.'!$A41,'4.Team'!BP$4:BP$18)</f>
        <v>0</v>
      </c>
      <c r="M41" s="285">
        <f>SUMIF('4.Team'!$E$4:$E$18,'2.Inst.'!$A41,'4.Team'!BQ$4:BQ$18)</f>
        <v>0</v>
      </c>
      <c r="N41" s="110">
        <f>SUMIF('4.Team'!$E$4:$E$18,'2.Inst.'!$A41,'4.Team'!BR$4:BR$18)</f>
        <v>0</v>
      </c>
      <c r="O41" s="110">
        <f>SUMIF('4.Team'!$E$4:$E$18,'2.Inst.'!$A41,'4.Team'!BS$4:BS$18)</f>
        <v>0</v>
      </c>
      <c r="P41" s="110">
        <f>SUMIF('4.Team'!$E$4:$E$18,'2.Inst.'!$A41,'4.Team'!BT$4:BT$18)</f>
        <v>0</v>
      </c>
      <c r="Q41" s="110">
        <f>SUMIF('4.Team'!$E$4:$E$18,'2.Inst.'!$A41,'4.Team'!BU$4:BU$18)</f>
        <v>0</v>
      </c>
      <c r="R41" s="110">
        <f>SUMIF('4.Team'!$E$4:$E$18,'2.Inst.'!$A41,'4.Team'!BV$4:BV$18)</f>
        <v>0</v>
      </c>
      <c r="S41" s="110">
        <f>SUMIF('4.Team'!$E$4:$E$18,'2.Inst.'!$A41,'4.Team'!BW$4:BW$18)</f>
        <v>0</v>
      </c>
      <c r="T41" s="110">
        <f>SUMIF('4.Team'!$E$4:$E$18,'2.Inst.'!$A41,'4.Team'!BX$4:BX$18)</f>
        <v>0</v>
      </c>
      <c r="U41" s="239">
        <f>SUMIF('4.Team'!$E$4:$E$18,'2.Inst.'!$A41,'4.Team'!BY$4:BY$18)</f>
        <v>0</v>
      </c>
      <c r="V41" s="110"/>
      <c r="W41" s="110"/>
      <c r="X41" s="110"/>
      <c r="Y41" s="110"/>
      <c r="Z41" s="120"/>
      <c r="AA41" s="120"/>
      <c r="AB41" s="120"/>
      <c r="AC41" s="514"/>
      <c r="AD41" s="515"/>
    </row>
    <row r="42" spans="1:30" ht="15.75" hidden="1" thickBot="1" x14ac:dyDescent="0.3">
      <c r="A42" s="62">
        <f>IF(B27="Other",D27,B27)</f>
        <v>0</v>
      </c>
      <c r="B42" s="63">
        <f>SUMIF('4.Team'!$E$4:$E$18,'2.Inst.'!$A42,'4.Team'!BF$4:BF$18)</f>
        <v>0</v>
      </c>
      <c r="C42" s="64">
        <f>SUMIF('4.Team'!$E$4:$E$18,'2.Inst.'!$A42,'4.Team'!BG$4:BG$18)</f>
        <v>0</v>
      </c>
      <c r="D42" s="64">
        <f>SUMIF('4.Team'!$E$4:$E$18,'2.Inst.'!$A42,'4.Team'!BH$4:BH$18)</f>
        <v>0</v>
      </c>
      <c r="E42" s="64">
        <f>SUMIF('4.Team'!$E$4:$E$18,'2.Inst.'!$A42,'4.Team'!BI$4:BI$18)</f>
        <v>0</v>
      </c>
      <c r="F42" s="64">
        <f>SUMIF('4.Team'!$E$4:$E$18,'2.Inst.'!$A42,'4.Team'!BJ$4:BJ$18)</f>
        <v>0</v>
      </c>
      <c r="G42" s="64">
        <f>SUMIF('4.Team'!$E$4:$E$18,'2.Inst.'!$A42,'4.Team'!BK$4:BK$18)</f>
        <v>0</v>
      </c>
      <c r="H42" s="64">
        <f>SUMIF('4.Team'!$E$4:$E$18,'2.Inst.'!$A42,'4.Team'!BL$4:BL$18)</f>
        <v>0</v>
      </c>
      <c r="I42" s="64">
        <f>SUMIF('4.Team'!$E$4:$E$18,'2.Inst.'!$A42,'4.Team'!BM$4:BM$18)</f>
        <v>0</v>
      </c>
      <c r="J42" s="64">
        <f>SUMIF('4.Team'!$E$4:$E$18,'2.Inst.'!$A42,'4.Team'!BN$4:BN$18)</f>
        <v>0</v>
      </c>
      <c r="K42" s="64">
        <f>SUMIF('4.Team'!$E$4:$E$18,'2.Inst.'!$A42,'4.Team'!BO$4:BO$18)</f>
        <v>0</v>
      </c>
      <c r="L42" s="240">
        <f>SUMIF('4.Team'!$E$4:$E$18,'2.Inst.'!$A42,'4.Team'!BP$4:BP$18)</f>
        <v>0</v>
      </c>
      <c r="M42" s="288">
        <f>SUMIF('4.Team'!$E$4:$E$18,'2.Inst.'!$A42,'4.Team'!BQ$4:BQ$18)</f>
        <v>0</v>
      </c>
      <c r="N42" s="241">
        <f>SUMIF('4.Team'!$E$4:$E$18,'2.Inst.'!$A42,'4.Team'!BR$4:BR$18)</f>
        <v>0</v>
      </c>
      <c r="O42" s="241">
        <f>SUMIF('4.Team'!$E$4:$E$18,'2.Inst.'!$A42,'4.Team'!BS$4:BS$18)</f>
        <v>0</v>
      </c>
      <c r="P42" s="241">
        <f>SUMIF('4.Team'!$E$4:$E$18,'2.Inst.'!$A42,'4.Team'!BT$4:BT$18)</f>
        <v>0</v>
      </c>
      <c r="Q42" s="241">
        <f>SUMIF('4.Team'!$E$4:$E$18,'2.Inst.'!$A42,'4.Team'!BU$4:BU$18)</f>
        <v>0</v>
      </c>
      <c r="R42" s="241">
        <f>SUMIF('4.Team'!$E$4:$E$18,'2.Inst.'!$A42,'4.Team'!BV$4:BV$18)</f>
        <v>0</v>
      </c>
      <c r="S42" s="241">
        <f>SUMIF('4.Team'!$E$4:$E$18,'2.Inst.'!$A42,'4.Team'!BW$4:BW$18)</f>
        <v>0</v>
      </c>
      <c r="T42" s="241">
        <f>SUMIF('4.Team'!$E$4:$E$18,'2.Inst.'!$A42,'4.Team'!BX$4:BX$18)</f>
        <v>0</v>
      </c>
      <c r="U42" s="242">
        <f>SUMIF('4.Team'!$E$4:$E$18,'2.Inst.'!$A42,'4.Team'!BY$4:BY$18)</f>
        <v>0</v>
      </c>
      <c r="V42" s="110"/>
      <c r="W42" s="110"/>
      <c r="X42" s="110"/>
      <c r="Y42" s="110"/>
      <c r="Z42" s="120"/>
      <c r="AA42" s="120"/>
      <c r="AB42" s="120"/>
      <c r="AC42" s="514"/>
      <c r="AD42" s="515"/>
    </row>
    <row r="43" spans="1:30" ht="15.75" hidden="1" thickBot="1" x14ac:dyDescent="0.3">
      <c r="A43" s="53"/>
      <c r="B43" s="65">
        <f>SUM(B32:B42)</f>
        <v>0</v>
      </c>
      <c r="C43" s="66">
        <f t="shared" ref="C43:U43" si="0">SUM(C32:C42)</f>
        <v>0</v>
      </c>
      <c r="D43" s="66">
        <f t="shared" si="0"/>
        <v>0</v>
      </c>
      <c r="E43" s="66">
        <f t="shared" si="0"/>
        <v>0</v>
      </c>
      <c r="F43" s="66">
        <f t="shared" si="0"/>
        <v>0</v>
      </c>
      <c r="G43" s="66">
        <f t="shared" si="0"/>
        <v>0</v>
      </c>
      <c r="H43" s="66">
        <f t="shared" si="0"/>
        <v>0</v>
      </c>
      <c r="I43" s="66">
        <f t="shared" si="0"/>
        <v>0</v>
      </c>
      <c r="J43" s="66">
        <f t="shared" si="0"/>
        <v>0</v>
      </c>
      <c r="K43" s="66">
        <f t="shared" si="0"/>
        <v>0</v>
      </c>
      <c r="L43" s="243">
        <f t="shared" si="0"/>
        <v>0</v>
      </c>
      <c r="M43" s="289">
        <f t="shared" si="0"/>
        <v>0</v>
      </c>
      <c r="N43" s="244">
        <f t="shared" si="0"/>
        <v>0</v>
      </c>
      <c r="O43" s="244">
        <f t="shared" si="0"/>
        <v>0</v>
      </c>
      <c r="P43" s="244">
        <f t="shared" si="0"/>
        <v>0</v>
      </c>
      <c r="Q43" s="244">
        <f t="shared" si="0"/>
        <v>0</v>
      </c>
      <c r="R43" s="244">
        <f t="shared" si="0"/>
        <v>0</v>
      </c>
      <c r="S43" s="244">
        <f t="shared" si="0"/>
        <v>0</v>
      </c>
      <c r="T43" s="244">
        <f t="shared" si="0"/>
        <v>0</v>
      </c>
      <c r="U43" s="245">
        <f t="shared" si="0"/>
        <v>0</v>
      </c>
      <c r="V43" s="110"/>
      <c r="W43" s="110"/>
      <c r="X43" s="110"/>
      <c r="Y43" s="110"/>
      <c r="Z43" s="120"/>
      <c r="AA43" s="120"/>
      <c r="AB43" s="120"/>
      <c r="AC43" s="514"/>
      <c r="AD43" s="515"/>
    </row>
    <row r="44" spans="1:30" ht="15.75" hidden="1" thickBot="1" x14ac:dyDescent="0.3">
      <c r="B44">
        <v>1</v>
      </c>
      <c r="C44">
        <v>2</v>
      </c>
      <c r="D44">
        <v>3</v>
      </c>
      <c r="E44">
        <v>4</v>
      </c>
      <c r="F44">
        <v>5</v>
      </c>
      <c r="G44">
        <v>6</v>
      </c>
      <c r="H44">
        <v>7</v>
      </c>
      <c r="I44">
        <v>8</v>
      </c>
      <c r="J44">
        <v>9</v>
      </c>
      <c r="K44">
        <v>10</v>
      </c>
      <c r="L44" s="110">
        <v>11</v>
      </c>
      <c r="M44" s="284"/>
      <c r="N44" s="110"/>
      <c r="O44" s="110"/>
      <c r="P44" s="110"/>
      <c r="Q44" s="110"/>
      <c r="R44" s="110"/>
      <c r="S44" s="110"/>
      <c r="T44" s="110"/>
      <c r="U44" s="110"/>
      <c r="V44" s="110"/>
      <c r="W44" s="110"/>
      <c r="X44" s="110"/>
      <c r="Y44" s="110"/>
      <c r="Z44" s="120"/>
      <c r="AA44" s="120"/>
      <c r="AB44" s="120"/>
      <c r="AC44" s="514"/>
      <c r="AD44" s="515"/>
    </row>
    <row r="45" spans="1:30" ht="15.75" hidden="1" thickBot="1" x14ac:dyDescent="0.3">
      <c r="A45" s="47"/>
      <c r="B45" s="48" t="s">
        <v>0</v>
      </c>
      <c r="C45" s="49" t="s">
        <v>105</v>
      </c>
      <c r="D45" s="49" t="s">
        <v>106</v>
      </c>
      <c r="E45" s="49" t="s">
        <v>107</v>
      </c>
      <c r="F45" s="49" t="s">
        <v>108</v>
      </c>
      <c r="G45" s="49" t="s">
        <v>103</v>
      </c>
      <c r="H45" s="49" t="s">
        <v>102</v>
      </c>
      <c r="I45" s="49" t="s">
        <v>104</v>
      </c>
      <c r="J45" s="49" t="s">
        <v>101</v>
      </c>
      <c r="K45" s="49" t="s">
        <v>100</v>
      </c>
      <c r="L45" s="246" t="s">
        <v>99</v>
      </c>
      <c r="M45" s="284"/>
      <c r="N45" s="110"/>
      <c r="O45" s="110"/>
      <c r="P45" s="110"/>
      <c r="Q45" s="110"/>
      <c r="R45" s="110"/>
      <c r="S45" s="110"/>
      <c r="T45" s="110"/>
      <c r="U45" s="110"/>
      <c r="V45" s="110"/>
      <c r="W45" s="110"/>
      <c r="X45" s="110"/>
      <c r="Y45" s="110"/>
      <c r="Z45" s="120"/>
      <c r="AA45" s="120"/>
      <c r="AB45" s="120"/>
      <c r="AC45" s="514"/>
      <c r="AD45" s="515"/>
    </row>
    <row r="46" spans="1:30" hidden="1" x14ac:dyDescent="0.25">
      <c r="A46" s="50" t="s">
        <v>18</v>
      </c>
      <c r="B46" s="23" t="str">
        <f t="shared" ref="B46:L55" si="1">IF((HLOOKUP($A46,$B$31:$V$42,B$44+1,FALSE))&gt;0,B$45,"")</f>
        <v/>
      </c>
      <c r="C46" s="23" t="str">
        <f>IF((HLOOKUP($A46,$B$31:$V$42,C$44+1,FALSE))&gt;0,C$45,"")</f>
        <v/>
      </c>
      <c r="D46" s="23" t="str">
        <f t="shared" si="1"/>
        <v/>
      </c>
      <c r="E46" s="23" t="str">
        <f t="shared" si="1"/>
        <v/>
      </c>
      <c r="F46" s="23" t="str">
        <f t="shared" si="1"/>
        <v/>
      </c>
      <c r="G46" s="23" t="str">
        <f t="shared" si="1"/>
        <v/>
      </c>
      <c r="H46" s="23" t="str">
        <f t="shared" si="1"/>
        <v/>
      </c>
      <c r="I46" s="23" t="str">
        <f t="shared" si="1"/>
        <v/>
      </c>
      <c r="J46" s="23" t="str">
        <f t="shared" si="1"/>
        <v/>
      </c>
      <c r="K46" s="23" t="str">
        <f t="shared" si="1"/>
        <v/>
      </c>
      <c r="L46" s="247" t="str">
        <f t="shared" si="1"/>
        <v/>
      </c>
      <c r="M46" s="284"/>
      <c r="N46" s="110"/>
      <c r="O46" s="110"/>
      <c r="P46" s="110"/>
      <c r="Q46" s="110"/>
      <c r="R46" s="110"/>
      <c r="S46" s="110"/>
      <c r="T46" s="110"/>
      <c r="U46" s="110"/>
      <c r="V46" s="110"/>
      <c r="W46" s="110"/>
      <c r="X46" s="110"/>
      <c r="Y46" s="110"/>
      <c r="Z46" s="120"/>
      <c r="AA46" s="120"/>
      <c r="AB46" s="120"/>
      <c r="AC46" s="514"/>
      <c r="AD46" s="515"/>
    </row>
    <row r="47" spans="1:30" hidden="1" x14ac:dyDescent="0.25">
      <c r="A47" s="50" t="s">
        <v>19</v>
      </c>
      <c r="B47" s="23" t="str">
        <f t="shared" si="1"/>
        <v/>
      </c>
      <c r="C47" s="23" t="str">
        <f t="shared" si="1"/>
        <v/>
      </c>
      <c r="D47" s="23" t="str">
        <f t="shared" si="1"/>
        <v/>
      </c>
      <c r="E47" s="23" t="str">
        <f t="shared" si="1"/>
        <v/>
      </c>
      <c r="F47" s="23" t="str">
        <f t="shared" si="1"/>
        <v/>
      </c>
      <c r="G47" s="23" t="str">
        <f t="shared" si="1"/>
        <v/>
      </c>
      <c r="H47" s="23" t="str">
        <f t="shared" si="1"/>
        <v/>
      </c>
      <c r="I47" s="23" t="str">
        <f t="shared" si="1"/>
        <v/>
      </c>
      <c r="J47" s="23" t="str">
        <f t="shared" si="1"/>
        <v/>
      </c>
      <c r="K47" s="23" t="str">
        <f t="shared" si="1"/>
        <v/>
      </c>
      <c r="L47" s="247" t="str">
        <f t="shared" si="1"/>
        <v/>
      </c>
      <c r="M47" s="284"/>
      <c r="N47" s="110"/>
      <c r="O47" s="110"/>
      <c r="P47" s="110"/>
      <c r="Q47" s="110"/>
      <c r="R47" s="110"/>
      <c r="S47" s="110"/>
      <c r="T47" s="110"/>
      <c r="U47" s="110"/>
      <c r="V47" s="110"/>
      <c r="W47" s="110"/>
      <c r="X47" s="110"/>
      <c r="Y47" s="110"/>
      <c r="Z47" s="120"/>
      <c r="AA47" s="120"/>
      <c r="AB47" s="120"/>
      <c r="AC47" s="514"/>
      <c r="AD47" s="515"/>
    </row>
    <row r="48" spans="1:30" hidden="1" x14ac:dyDescent="0.25">
      <c r="A48" s="50" t="s">
        <v>20</v>
      </c>
      <c r="B48" s="23" t="str">
        <f t="shared" si="1"/>
        <v/>
      </c>
      <c r="C48" s="23" t="str">
        <f t="shared" si="1"/>
        <v/>
      </c>
      <c r="D48" s="23" t="str">
        <f t="shared" si="1"/>
        <v/>
      </c>
      <c r="E48" s="23" t="str">
        <f t="shared" si="1"/>
        <v/>
      </c>
      <c r="F48" s="23" t="str">
        <f t="shared" si="1"/>
        <v/>
      </c>
      <c r="G48" s="23" t="str">
        <f t="shared" si="1"/>
        <v/>
      </c>
      <c r="H48" s="23" t="str">
        <f t="shared" si="1"/>
        <v/>
      </c>
      <c r="I48" s="23" t="str">
        <f t="shared" si="1"/>
        <v/>
      </c>
      <c r="J48" s="23" t="str">
        <f t="shared" si="1"/>
        <v/>
      </c>
      <c r="K48" s="23" t="str">
        <f t="shared" si="1"/>
        <v/>
      </c>
      <c r="L48" s="247" t="str">
        <f t="shared" si="1"/>
        <v/>
      </c>
      <c r="M48" s="284"/>
      <c r="N48" s="110"/>
      <c r="O48" s="110"/>
      <c r="P48" s="110"/>
      <c r="Q48" s="110"/>
      <c r="R48" s="110"/>
      <c r="S48" s="110"/>
      <c r="T48" s="110"/>
      <c r="U48" s="110"/>
      <c r="V48" s="110"/>
      <c r="W48" s="110"/>
      <c r="X48" s="110"/>
      <c r="Y48" s="110"/>
      <c r="Z48" s="120"/>
      <c r="AA48" s="120"/>
      <c r="AB48" s="120"/>
      <c r="AC48" s="514"/>
      <c r="AD48" s="515"/>
    </row>
    <row r="49" spans="1:30" hidden="1" x14ac:dyDescent="0.25">
      <c r="A49" s="50" t="s">
        <v>21</v>
      </c>
      <c r="B49" s="23" t="str">
        <f t="shared" si="1"/>
        <v/>
      </c>
      <c r="C49" s="23" t="str">
        <f t="shared" si="1"/>
        <v/>
      </c>
      <c r="D49" s="23" t="str">
        <f t="shared" si="1"/>
        <v/>
      </c>
      <c r="E49" s="23" t="str">
        <f t="shared" si="1"/>
        <v/>
      </c>
      <c r="F49" s="23" t="str">
        <f t="shared" si="1"/>
        <v/>
      </c>
      <c r="G49" s="23" t="str">
        <f t="shared" si="1"/>
        <v/>
      </c>
      <c r="H49" s="23" t="str">
        <f t="shared" si="1"/>
        <v/>
      </c>
      <c r="I49" s="23" t="str">
        <f t="shared" si="1"/>
        <v/>
      </c>
      <c r="J49" s="23" t="str">
        <f t="shared" si="1"/>
        <v/>
      </c>
      <c r="K49" s="23" t="str">
        <f t="shared" si="1"/>
        <v/>
      </c>
      <c r="L49" s="247" t="str">
        <f t="shared" si="1"/>
        <v/>
      </c>
      <c r="M49" s="284"/>
      <c r="N49" s="110"/>
      <c r="O49" s="110"/>
      <c r="P49" s="110"/>
      <c r="Q49" s="110"/>
      <c r="R49" s="110"/>
      <c r="S49" s="110"/>
      <c r="T49" s="110"/>
      <c r="U49" s="110"/>
      <c r="V49" s="110"/>
      <c r="W49" s="110"/>
      <c r="X49" s="110"/>
      <c r="Y49" s="110"/>
      <c r="Z49" s="120"/>
      <c r="AA49" s="120"/>
      <c r="AB49" s="120"/>
      <c r="AC49" s="514"/>
      <c r="AD49" s="515"/>
    </row>
    <row r="50" spans="1:30" hidden="1" x14ac:dyDescent="0.25">
      <c r="A50" s="50" t="s">
        <v>22</v>
      </c>
      <c r="B50" s="23" t="str">
        <f t="shared" si="1"/>
        <v/>
      </c>
      <c r="C50" s="23" t="str">
        <f t="shared" si="1"/>
        <v/>
      </c>
      <c r="D50" s="23" t="str">
        <f t="shared" si="1"/>
        <v/>
      </c>
      <c r="E50" s="23" t="str">
        <f t="shared" si="1"/>
        <v/>
      </c>
      <c r="F50" s="23" t="str">
        <f t="shared" si="1"/>
        <v/>
      </c>
      <c r="G50" s="23" t="str">
        <f t="shared" si="1"/>
        <v/>
      </c>
      <c r="H50" s="23" t="str">
        <f t="shared" si="1"/>
        <v/>
      </c>
      <c r="I50" s="23" t="str">
        <f t="shared" si="1"/>
        <v/>
      </c>
      <c r="J50" s="23" t="str">
        <f t="shared" si="1"/>
        <v/>
      </c>
      <c r="K50" s="23" t="str">
        <f t="shared" si="1"/>
        <v/>
      </c>
      <c r="L50" s="247" t="str">
        <f t="shared" si="1"/>
        <v/>
      </c>
      <c r="M50" s="284"/>
      <c r="N50" s="110"/>
      <c r="O50" s="110"/>
      <c r="P50" s="110"/>
      <c r="Q50" s="110"/>
      <c r="R50" s="110"/>
      <c r="S50" s="110"/>
      <c r="T50" s="110"/>
      <c r="U50" s="110"/>
      <c r="V50" s="110"/>
      <c r="W50" s="110"/>
      <c r="X50" s="110"/>
      <c r="Y50" s="110"/>
      <c r="Z50" s="120"/>
      <c r="AA50" s="120"/>
      <c r="AB50" s="120"/>
      <c r="AC50" s="514"/>
      <c r="AD50" s="515"/>
    </row>
    <row r="51" spans="1:30" hidden="1" x14ac:dyDescent="0.25">
      <c r="A51" s="50" t="s">
        <v>23</v>
      </c>
      <c r="B51" s="23" t="str">
        <f t="shared" si="1"/>
        <v/>
      </c>
      <c r="C51" s="23" t="str">
        <f t="shared" si="1"/>
        <v/>
      </c>
      <c r="D51" s="23" t="str">
        <f t="shared" si="1"/>
        <v/>
      </c>
      <c r="E51" s="23" t="str">
        <f t="shared" si="1"/>
        <v/>
      </c>
      <c r="F51" s="23" t="str">
        <f t="shared" si="1"/>
        <v/>
      </c>
      <c r="G51" s="23" t="str">
        <f t="shared" si="1"/>
        <v/>
      </c>
      <c r="H51" s="23" t="str">
        <f t="shared" si="1"/>
        <v/>
      </c>
      <c r="I51" s="23" t="str">
        <f t="shared" si="1"/>
        <v/>
      </c>
      <c r="J51" s="23" t="str">
        <f t="shared" si="1"/>
        <v/>
      </c>
      <c r="K51" s="23" t="str">
        <f t="shared" si="1"/>
        <v/>
      </c>
      <c r="L51" s="247" t="str">
        <f t="shared" si="1"/>
        <v/>
      </c>
      <c r="M51" s="284"/>
      <c r="N51" s="110"/>
      <c r="O51" s="110"/>
      <c r="P51" s="110"/>
      <c r="Q51" s="110"/>
      <c r="R51" s="110"/>
      <c r="S51" s="110"/>
      <c r="T51" s="110"/>
      <c r="U51" s="110"/>
      <c r="V51" s="110"/>
      <c r="W51" s="110"/>
      <c r="X51" s="110"/>
      <c r="Y51" s="110"/>
      <c r="Z51" s="120"/>
      <c r="AA51" s="120"/>
      <c r="AB51" s="120"/>
      <c r="AC51" s="514"/>
      <c r="AD51" s="515"/>
    </row>
    <row r="52" spans="1:30" hidden="1" x14ac:dyDescent="0.25">
      <c r="A52" s="50" t="s">
        <v>24</v>
      </c>
      <c r="B52" s="23" t="str">
        <f t="shared" si="1"/>
        <v/>
      </c>
      <c r="C52" s="23" t="str">
        <f t="shared" si="1"/>
        <v/>
      </c>
      <c r="D52" s="23" t="str">
        <f t="shared" si="1"/>
        <v/>
      </c>
      <c r="E52" s="23" t="str">
        <f t="shared" si="1"/>
        <v/>
      </c>
      <c r="F52" s="23" t="str">
        <f t="shared" si="1"/>
        <v/>
      </c>
      <c r="G52" s="23" t="str">
        <f t="shared" si="1"/>
        <v/>
      </c>
      <c r="H52" s="23" t="str">
        <f t="shared" si="1"/>
        <v/>
      </c>
      <c r="I52" s="23" t="str">
        <f t="shared" si="1"/>
        <v/>
      </c>
      <c r="J52" s="23" t="str">
        <f t="shared" si="1"/>
        <v/>
      </c>
      <c r="K52" s="23" t="str">
        <f t="shared" si="1"/>
        <v/>
      </c>
      <c r="L52" s="247" t="str">
        <f t="shared" si="1"/>
        <v/>
      </c>
      <c r="M52" s="284"/>
      <c r="N52" s="110"/>
      <c r="O52" s="110"/>
      <c r="P52" s="110"/>
      <c r="Q52" s="110"/>
      <c r="R52" s="110"/>
      <c r="S52" s="110"/>
      <c r="T52" s="110"/>
      <c r="U52" s="110"/>
      <c r="V52" s="110"/>
      <c r="W52" s="110"/>
      <c r="X52" s="110"/>
      <c r="Y52" s="110"/>
      <c r="Z52" s="120"/>
      <c r="AA52" s="120"/>
      <c r="AB52" s="120"/>
      <c r="AC52" s="514"/>
      <c r="AD52" s="515"/>
    </row>
    <row r="53" spans="1:30" hidden="1" x14ac:dyDescent="0.25">
      <c r="A53" s="50" t="s">
        <v>25</v>
      </c>
      <c r="B53" s="23" t="str">
        <f t="shared" si="1"/>
        <v/>
      </c>
      <c r="C53" s="23" t="str">
        <f t="shared" si="1"/>
        <v/>
      </c>
      <c r="D53" s="23" t="str">
        <f t="shared" si="1"/>
        <v/>
      </c>
      <c r="E53" s="23" t="str">
        <f t="shared" si="1"/>
        <v/>
      </c>
      <c r="F53" s="23" t="str">
        <f t="shared" si="1"/>
        <v/>
      </c>
      <c r="G53" s="23" t="str">
        <f t="shared" si="1"/>
        <v/>
      </c>
      <c r="H53" s="23" t="str">
        <f t="shared" si="1"/>
        <v/>
      </c>
      <c r="I53" s="23" t="str">
        <f t="shared" si="1"/>
        <v/>
      </c>
      <c r="J53" s="23" t="str">
        <f t="shared" si="1"/>
        <v/>
      </c>
      <c r="K53" s="23" t="str">
        <f t="shared" si="1"/>
        <v/>
      </c>
      <c r="L53" s="247" t="str">
        <f t="shared" si="1"/>
        <v/>
      </c>
      <c r="M53" s="284"/>
      <c r="N53" s="110"/>
      <c r="O53" s="110"/>
      <c r="P53" s="110"/>
      <c r="Q53" s="110"/>
      <c r="R53" s="110"/>
      <c r="S53" s="110"/>
      <c r="T53" s="110"/>
      <c r="U53" s="110"/>
      <c r="V53" s="110"/>
      <c r="W53" s="110"/>
      <c r="X53" s="110"/>
      <c r="Y53" s="110"/>
      <c r="Z53" s="120"/>
      <c r="AA53" s="120"/>
      <c r="AB53" s="120"/>
      <c r="AC53" s="514"/>
      <c r="AD53" s="515"/>
    </row>
    <row r="54" spans="1:30" hidden="1" x14ac:dyDescent="0.25">
      <c r="A54" s="50" t="s">
        <v>26</v>
      </c>
      <c r="B54" s="23" t="str">
        <f t="shared" si="1"/>
        <v/>
      </c>
      <c r="C54" s="23" t="str">
        <f t="shared" si="1"/>
        <v/>
      </c>
      <c r="D54" s="23" t="str">
        <f t="shared" si="1"/>
        <v/>
      </c>
      <c r="E54" s="23" t="str">
        <f t="shared" si="1"/>
        <v/>
      </c>
      <c r="F54" s="23" t="str">
        <f t="shared" si="1"/>
        <v/>
      </c>
      <c r="G54" s="23" t="str">
        <f t="shared" si="1"/>
        <v/>
      </c>
      <c r="H54" s="23" t="str">
        <f t="shared" si="1"/>
        <v/>
      </c>
      <c r="I54" s="23" t="str">
        <f t="shared" si="1"/>
        <v/>
      </c>
      <c r="J54" s="23" t="str">
        <f t="shared" si="1"/>
        <v/>
      </c>
      <c r="K54" s="23" t="str">
        <f t="shared" si="1"/>
        <v/>
      </c>
      <c r="L54" s="247" t="str">
        <f t="shared" si="1"/>
        <v/>
      </c>
      <c r="M54" s="284"/>
      <c r="N54" s="110"/>
      <c r="O54" s="110"/>
      <c r="P54" s="110"/>
      <c r="Q54" s="110"/>
      <c r="R54" s="110"/>
      <c r="S54" s="110"/>
      <c r="T54" s="110"/>
      <c r="U54" s="110"/>
      <c r="V54" s="110"/>
      <c r="W54" s="110"/>
      <c r="X54" s="110"/>
      <c r="Y54" s="110"/>
      <c r="Z54" s="120"/>
      <c r="AA54" s="120"/>
      <c r="AB54" s="120"/>
      <c r="AC54" s="514"/>
      <c r="AD54" s="515"/>
    </row>
    <row r="55" spans="1:30" hidden="1" x14ac:dyDescent="0.25">
      <c r="A55" s="50" t="s">
        <v>27</v>
      </c>
      <c r="B55" s="23" t="str">
        <f t="shared" si="1"/>
        <v/>
      </c>
      <c r="C55" s="23" t="str">
        <f t="shared" si="1"/>
        <v/>
      </c>
      <c r="D55" s="23" t="str">
        <f t="shared" si="1"/>
        <v/>
      </c>
      <c r="E55" s="23" t="str">
        <f t="shared" si="1"/>
        <v/>
      </c>
      <c r="F55" s="23" t="str">
        <f t="shared" si="1"/>
        <v/>
      </c>
      <c r="G55" s="23" t="str">
        <f t="shared" si="1"/>
        <v/>
      </c>
      <c r="H55" s="23" t="str">
        <f t="shared" si="1"/>
        <v/>
      </c>
      <c r="I55" s="23" t="str">
        <f t="shared" si="1"/>
        <v/>
      </c>
      <c r="J55" s="23" t="str">
        <f t="shared" si="1"/>
        <v/>
      </c>
      <c r="K55" s="23" t="str">
        <f t="shared" si="1"/>
        <v/>
      </c>
      <c r="L55" s="247" t="str">
        <f t="shared" si="1"/>
        <v/>
      </c>
      <c r="M55" s="284"/>
      <c r="N55" s="110"/>
      <c r="O55" s="110"/>
      <c r="P55" s="110"/>
      <c r="Q55" s="110"/>
      <c r="R55" s="110"/>
      <c r="S55" s="110"/>
      <c r="T55" s="110"/>
      <c r="U55" s="110"/>
      <c r="V55" s="110"/>
      <c r="W55" s="110"/>
      <c r="X55" s="110"/>
      <c r="Y55" s="110"/>
      <c r="Z55" s="120"/>
      <c r="AA55" s="120"/>
      <c r="AB55" s="120"/>
      <c r="AC55" s="514"/>
      <c r="AD55" s="515"/>
    </row>
    <row r="56" spans="1:30" hidden="1" x14ac:dyDescent="0.25">
      <c r="A56" s="50" t="s">
        <v>28</v>
      </c>
      <c r="B56" s="23" t="str">
        <f t="shared" ref="B56:L65" si="2">IF((HLOOKUP($A56,$B$31:$V$42,B$44+1,FALSE))&gt;0,B$45,"")</f>
        <v/>
      </c>
      <c r="C56" s="23" t="str">
        <f t="shared" si="2"/>
        <v/>
      </c>
      <c r="D56" s="23" t="str">
        <f t="shared" si="2"/>
        <v/>
      </c>
      <c r="E56" s="23" t="str">
        <f t="shared" si="2"/>
        <v/>
      </c>
      <c r="F56" s="23" t="str">
        <f t="shared" si="2"/>
        <v/>
      </c>
      <c r="G56" s="23" t="str">
        <f t="shared" si="2"/>
        <v/>
      </c>
      <c r="H56" s="23" t="str">
        <f t="shared" si="2"/>
        <v/>
      </c>
      <c r="I56" s="23" t="str">
        <f t="shared" si="2"/>
        <v/>
      </c>
      <c r="J56" s="23" t="str">
        <f t="shared" si="2"/>
        <v/>
      </c>
      <c r="K56" s="23" t="str">
        <f t="shared" si="2"/>
        <v/>
      </c>
      <c r="L56" s="247" t="str">
        <f t="shared" si="2"/>
        <v/>
      </c>
      <c r="M56" s="284"/>
      <c r="N56" s="110"/>
      <c r="O56" s="110"/>
      <c r="P56" s="110"/>
      <c r="Q56" s="110"/>
      <c r="R56" s="110"/>
      <c r="S56" s="110"/>
      <c r="T56" s="110"/>
      <c r="U56" s="110"/>
      <c r="V56" s="110"/>
      <c r="W56" s="110"/>
      <c r="X56" s="110"/>
      <c r="Y56" s="110"/>
      <c r="Z56" s="120"/>
      <c r="AA56" s="120"/>
      <c r="AB56" s="120"/>
      <c r="AC56" s="514"/>
      <c r="AD56" s="515"/>
    </row>
    <row r="57" spans="1:30" hidden="1" x14ac:dyDescent="0.25">
      <c r="A57" s="50" t="s">
        <v>29</v>
      </c>
      <c r="B57" s="23" t="str">
        <f t="shared" si="2"/>
        <v/>
      </c>
      <c r="C57" s="23" t="str">
        <f t="shared" si="2"/>
        <v/>
      </c>
      <c r="D57" s="23" t="str">
        <f t="shared" si="2"/>
        <v/>
      </c>
      <c r="E57" s="23" t="str">
        <f t="shared" si="2"/>
        <v/>
      </c>
      <c r="F57" s="23" t="str">
        <f t="shared" si="2"/>
        <v/>
      </c>
      <c r="G57" s="23" t="str">
        <f t="shared" si="2"/>
        <v/>
      </c>
      <c r="H57" s="23" t="str">
        <f t="shared" si="2"/>
        <v/>
      </c>
      <c r="I57" s="23" t="str">
        <f t="shared" si="2"/>
        <v/>
      </c>
      <c r="J57" s="23" t="str">
        <f t="shared" si="2"/>
        <v/>
      </c>
      <c r="K57" s="23" t="str">
        <f t="shared" si="2"/>
        <v/>
      </c>
      <c r="L57" s="247" t="str">
        <f t="shared" si="2"/>
        <v/>
      </c>
      <c r="M57" s="284"/>
      <c r="N57" s="110"/>
      <c r="O57" s="110"/>
      <c r="P57" s="110"/>
      <c r="Q57" s="110"/>
      <c r="R57" s="110"/>
      <c r="S57" s="110"/>
      <c r="T57" s="110"/>
      <c r="U57" s="110"/>
      <c r="V57" s="110"/>
      <c r="W57" s="110"/>
      <c r="X57" s="110"/>
      <c r="Y57" s="110"/>
      <c r="Z57" s="120"/>
      <c r="AA57" s="120"/>
      <c r="AB57" s="120"/>
      <c r="AC57" s="514"/>
      <c r="AD57" s="515"/>
    </row>
    <row r="58" spans="1:30" hidden="1" x14ac:dyDescent="0.25">
      <c r="A58" s="50" t="s">
        <v>30</v>
      </c>
      <c r="B58" s="23" t="str">
        <f t="shared" si="2"/>
        <v/>
      </c>
      <c r="C58" s="23" t="str">
        <f t="shared" si="2"/>
        <v/>
      </c>
      <c r="D58" s="23" t="str">
        <f t="shared" si="2"/>
        <v/>
      </c>
      <c r="E58" s="23" t="str">
        <f t="shared" si="2"/>
        <v/>
      </c>
      <c r="F58" s="23" t="str">
        <f t="shared" si="2"/>
        <v/>
      </c>
      <c r="G58" s="23" t="str">
        <f t="shared" si="2"/>
        <v/>
      </c>
      <c r="H58" s="23" t="str">
        <f t="shared" si="2"/>
        <v/>
      </c>
      <c r="I58" s="23" t="str">
        <f t="shared" si="2"/>
        <v/>
      </c>
      <c r="J58" s="23" t="str">
        <f t="shared" si="2"/>
        <v/>
      </c>
      <c r="K58" s="23" t="str">
        <f t="shared" si="2"/>
        <v/>
      </c>
      <c r="L58" s="247" t="str">
        <f t="shared" si="2"/>
        <v/>
      </c>
      <c r="M58" s="284"/>
      <c r="N58" s="110"/>
      <c r="O58" s="110"/>
      <c r="P58" s="110"/>
      <c r="Q58" s="110"/>
      <c r="R58" s="110"/>
      <c r="S58" s="110"/>
      <c r="T58" s="110"/>
      <c r="U58" s="110"/>
      <c r="V58" s="110"/>
      <c r="W58" s="110"/>
      <c r="X58" s="110"/>
      <c r="Y58" s="110"/>
      <c r="Z58" s="120"/>
      <c r="AA58" s="120"/>
      <c r="AB58" s="120"/>
      <c r="AC58" s="514"/>
      <c r="AD58" s="515"/>
    </row>
    <row r="59" spans="1:30" hidden="1" x14ac:dyDescent="0.25">
      <c r="A59" s="50" t="s">
        <v>31</v>
      </c>
      <c r="B59" s="23" t="str">
        <f t="shared" si="2"/>
        <v/>
      </c>
      <c r="C59" s="23" t="str">
        <f t="shared" si="2"/>
        <v/>
      </c>
      <c r="D59" s="23" t="str">
        <f t="shared" si="2"/>
        <v/>
      </c>
      <c r="E59" s="23" t="str">
        <f t="shared" si="2"/>
        <v/>
      </c>
      <c r="F59" s="23" t="str">
        <f t="shared" si="2"/>
        <v/>
      </c>
      <c r="G59" s="23" t="str">
        <f t="shared" si="2"/>
        <v/>
      </c>
      <c r="H59" s="23" t="str">
        <f t="shared" si="2"/>
        <v/>
      </c>
      <c r="I59" s="23" t="str">
        <f t="shared" si="2"/>
        <v/>
      </c>
      <c r="J59" s="23" t="str">
        <f t="shared" si="2"/>
        <v/>
      </c>
      <c r="K59" s="23" t="str">
        <f t="shared" si="2"/>
        <v/>
      </c>
      <c r="L59" s="247" t="str">
        <f t="shared" si="2"/>
        <v/>
      </c>
      <c r="M59" s="284"/>
      <c r="N59" s="110"/>
      <c r="O59" s="110"/>
      <c r="P59" s="110"/>
      <c r="Q59" s="110"/>
      <c r="R59" s="110"/>
      <c r="S59" s="110"/>
      <c r="T59" s="110"/>
      <c r="U59" s="110"/>
      <c r="V59" s="110"/>
      <c r="W59" s="110"/>
      <c r="X59" s="110"/>
      <c r="Y59" s="110"/>
      <c r="Z59" s="120"/>
      <c r="AA59" s="120"/>
      <c r="AB59" s="120"/>
      <c r="AC59" s="514"/>
      <c r="AD59" s="515"/>
    </row>
    <row r="60" spans="1:30" hidden="1" x14ac:dyDescent="0.25">
      <c r="A60" s="50" t="s">
        <v>32</v>
      </c>
      <c r="B60" s="23" t="str">
        <f t="shared" si="2"/>
        <v/>
      </c>
      <c r="C60" s="23" t="str">
        <f t="shared" si="2"/>
        <v/>
      </c>
      <c r="D60" s="23" t="str">
        <f t="shared" si="2"/>
        <v/>
      </c>
      <c r="E60" s="23" t="str">
        <f t="shared" si="2"/>
        <v/>
      </c>
      <c r="F60" s="23" t="str">
        <f t="shared" si="2"/>
        <v/>
      </c>
      <c r="G60" s="23" t="str">
        <f t="shared" si="2"/>
        <v/>
      </c>
      <c r="H60" s="23" t="str">
        <f t="shared" si="2"/>
        <v/>
      </c>
      <c r="I60" s="23" t="str">
        <f t="shared" si="2"/>
        <v/>
      </c>
      <c r="J60" s="23" t="str">
        <f t="shared" si="2"/>
        <v/>
      </c>
      <c r="K60" s="23" t="str">
        <f t="shared" si="2"/>
        <v/>
      </c>
      <c r="L60" s="247" t="str">
        <f t="shared" si="2"/>
        <v/>
      </c>
      <c r="M60" s="284"/>
      <c r="N60" s="110"/>
      <c r="O60" s="110"/>
      <c r="P60" s="110"/>
      <c r="Q60" s="110"/>
      <c r="R60" s="110"/>
      <c r="S60" s="110"/>
      <c r="T60" s="110"/>
      <c r="U60" s="110"/>
      <c r="V60" s="110"/>
      <c r="W60" s="110"/>
      <c r="X60" s="110"/>
      <c r="Y60" s="110"/>
      <c r="Z60" s="120"/>
      <c r="AA60" s="120"/>
      <c r="AB60" s="120"/>
      <c r="AC60" s="514"/>
      <c r="AD60" s="515"/>
    </row>
    <row r="61" spans="1:30" hidden="1" x14ac:dyDescent="0.25">
      <c r="A61" s="50" t="s">
        <v>33</v>
      </c>
      <c r="B61" s="23" t="str">
        <f t="shared" si="2"/>
        <v/>
      </c>
      <c r="C61" s="23" t="str">
        <f t="shared" si="2"/>
        <v/>
      </c>
      <c r="D61" s="23" t="str">
        <f t="shared" si="2"/>
        <v/>
      </c>
      <c r="E61" s="23" t="str">
        <f t="shared" si="2"/>
        <v/>
      </c>
      <c r="F61" s="23" t="str">
        <f t="shared" si="2"/>
        <v/>
      </c>
      <c r="G61" s="23" t="str">
        <f t="shared" si="2"/>
        <v/>
      </c>
      <c r="H61" s="23" t="str">
        <f t="shared" si="2"/>
        <v/>
      </c>
      <c r="I61" s="23" t="str">
        <f t="shared" si="2"/>
        <v/>
      </c>
      <c r="J61" s="23" t="str">
        <f t="shared" si="2"/>
        <v/>
      </c>
      <c r="K61" s="23" t="str">
        <f t="shared" si="2"/>
        <v/>
      </c>
      <c r="L61" s="247" t="str">
        <f t="shared" si="2"/>
        <v/>
      </c>
      <c r="M61" s="284"/>
      <c r="N61" s="110"/>
      <c r="O61" s="110"/>
      <c r="P61" s="110"/>
      <c r="Q61" s="110"/>
      <c r="R61" s="110"/>
      <c r="S61" s="110"/>
      <c r="T61" s="110"/>
      <c r="U61" s="110"/>
      <c r="V61" s="110"/>
      <c r="W61" s="110"/>
      <c r="X61" s="110"/>
      <c r="Y61" s="110"/>
      <c r="Z61" s="120"/>
      <c r="AA61" s="120"/>
      <c r="AB61" s="120"/>
      <c r="AC61" s="514"/>
      <c r="AD61" s="515"/>
    </row>
    <row r="62" spans="1:30" hidden="1" x14ac:dyDescent="0.25">
      <c r="A62" s="50" t="s">
        <v>34</v>
      </c>
      <c r="B62" s="23" t="str">
        <f t="shared" si="2"/>
        <v/>
      </c>
      <c r="C62" s="23" t="str">
        <f t="shared" si="2"/>
        <v/>
      </c>
      <c r="D62" s="23" t="str">
        <f t="shared" si="2"/>
        <v/>
      </c>
      <c r="E62" s="23" t="str">
        <f t="shared" si="2"/>
        <v/>
      </c>
      <c r="F62" s="23" t="str">
        <f t="shared" si="2"/>
        <v/>
      </c>
      <c r="G62" s="23" t="str">
        <f t="shared" si="2"/>
        <v/>
      </c>
      <c r="H62" s="23" t="str">
        <f t="shared" si="2"/>
        <v/>
      </c>
      <c r="I62" s="23" t="str">
        <f t="shared" si="2"/>
        <v/>
      </c>
      <c r="J62" s="23" t="str">
        <f t="shared" si="2"/>
        <v/>
      </c>
      <c r="K62" s="23" t="str">
        <f t="shared" si="2"/>
        <v/>
      </c>
      <c r="L62" s="247" t="str">
        <f t="shared" si="2"/>
        <v/>
      </c>
      <c r="M62" s="284"/>
      <c r="N62" s="110"/>
      <c r="O62" s="110"/>
      <c r="P62" s="110"/>
      <c r="Q62" s="110"/>
      <c r="R62" s="110"/>
      <c r="S62" s="110"/>
      <c r="T62" s="110"/>
      <c r="U62" s="110"/>
      <c r="V62" s="110"/>
      <c r="W62" s="110"/>
      <c r="X62" s="110"/>
      <c r="Y62" s="110"/>
      <c r="Z62" s="120"/>
      <c r="AA62" s="120"/>
      <c r="AB62" s="120"/>
      <c r="AC62" s="514"/>
      <c r="AD62" s="515"/>
    </row>
    <row r="63" spans="1:30" hidden="1" x14ac:dyDescent="0.25">
      <c r="A63" s="50" t="s">
        <v>35</v>
      </c>
      <c r="B63" s="23" t="str">
        <f t="shared" si="2"/>
        <v/>
      </c>
      <c r="C63" s="23" t="str">
        <f t="shared" si="2"/>
        <v/>
      </c>
      <c r="D63" s="23" t="str">
        <f t="shared" si="2"/>
        <v/>
      </c>
      <c r="E63" s="23" t="str">
        <f t="shared" si="2"/>
        <v/>
      </c>
      <c r="F63" s="23" t="str">
        <f t="shared" si="2"/>
        <v/>
      </c>
      <c r="G63" s="23" t="str">
        <f t="shared" si="2"/>
        <v/>
      </c>
      <c r="H63" s="23" t="str">
        <f t="shared" si="2"/>
        <v/>
      </c>
      <c r="I63" s="23" t="str">
        <f t="shared" si="2"/>
        <v/>
      </c>
      <c r="J63" s="23" t="str">
        <f t="shared" si="2"/>
        <v/>
      </c>
      <c r="K63" s="23" t="str">
        <f t="shared" si="2"/>
        <v/>
      </c>
      <c r="L63" s="247" t="str">
        <f t="shared" si="2"/>
        <v/>
      </c>
      <c r="M63" s="284"/>
      <c r="N63" s="110"/>
      <c r="O63" s="110"/>
      <c r="P63" s="110"/>
      <c r="Q63" s="110"/>
      <c r="R63" s="110"/>
      <c r="S63" s="110"/>
      <c r="T63" s="110"/>
      <c r="U63" s="110"/>
      <c r="V63" s="110"/>
      <c r="W63" s="110"/>
      <c r="X63" s="110"/>
      <c r="Y63" s="110"/>
      <c r="Z63" s="120"/>
      <c r="AA63" s="120"/>
      <c r="AB63" s="120"/>
      <c r="AC63" s="514"/>
      <c r="AD63" s="515"/>
    </row>
    <row r="64" spans="1:30" hidden="1" x14ac:dyDescent="0.25">
      <c r="A64" s="50" t="s">
        <v>36</v>
      </c>
      <c r="B64" s="23" t="str">
        <f t="shared" si="2"/>
        <v/>
      </c>
      <c r="C64" s="23" t="str">
        <f t="shared" si="2"/>
        <v/>
      </c>
      <c r="D64" s="23" t="str">
        <f t="shared" si="2"/>
        <v/>
      </c>
      <c r="E64" s="23" t="str">
        <f t="shared" si="2"/>
        <v/>
      </c>
      <c r="F64" s="23" t="str">
        <f t="shared" si="2"/>
        <v/>
      </c>
      <c r="G64" s="23" t="str">
        <f t="shared" si="2"/>
        <v/>
      </c>
      <c r="H64" s="23" t="str">
        <f t="shared" si="2"/>
        <v/>
      </c>
      <c r="I64" s="23" t="str">
        <f t="shared" si="2"/>
        <v/>
      </c>
      <c r="J64" s="23" t="str">
        <f t="shared" si="2"/>
        <v/>
      </c>
      <c r="K64" s="23" t="str">
        <f t="shared" si="2"/>
        <v/>
      </c>
      <c r="L64" s="247" t="str">
        <f t="shared" si="2"/>
        <v/>
      </c>
      <c r="M64" s="284"/>
      <c r="N64" s="110"/>
      <c r="O64" s="110"/>
      <c r="P64" s="110"/>
      <c r="Q64" s="110"/>
      <c r="R64" s="110"/>
      <c r="S64" s="110"/>
      <c r="T64" s="110"/>
      <c r="U64" s="110"/>
      <c r="V64" s="110"/>
      <c r="W64" s="110"/>
      <c r="X64" s="110"/>
      <c r="Y64" s="110"/>
      <c r="Z64" s="120"/>
      <c r="AA64" s="120"/>
      <c r="AB64" s="120"/>
      <c r="AC64" s="514"/>
      <c r="AD64" s="515"/>
    </row>
    <row r="65" spans="1:30" ht="15.75" hidden="1" thickBot="1" x14ac:dyDescent="0.3">
      <c r="A65" s="51" t="s">
        <v>37</v>
      </c>
      <c r="B65" s="52" t="str">
        <f t="shared" si="2"/>
        <v/>
      </c>
      <c r="C65" s="52" t="str">
        <f t="shared" si="2"/>
        <v/>
      </c>
      <c r="D65" s="52" t="str">
        <f t="shared" si="2"/>
        <v/>
      </c>
      <c r="E65" s="52" t="str">
        <f t="shared" si="2"/>
        <v/>
      </c>
      <c r="F65" s="52" t="str">
        <f t="shared" si="2"/>
        <v/>
      </c>
      <c r="G65" s="52" t="str">
        <f t="shared" si="2"/>
        <v/>
      </c>
      <c r="H65" s="52" t="str">
        <f t="shared" si="2"/>
        <v/>
      </c>
      <c r="I65" s="52" t="str">
        <f t="shared" si="2"/>
        <v/>
      </c>
      <c r="J65" s="52" t="str">
        <f t="shared" si="2"/>
        <v/>
      </c>
      <c r="K65" s="52" t="str">
        <f t="shared" si="2"/>
        <v/>
      </c>
      <c r="L65" s="248" t="str">
        <f t="shared" si="2"/>
        <v/>
      </c>
      <c r="M65" s="284"/>
      <c r="N65" s="110"/>
      <c r="O65" s="110"/>
      <c r="P65" s="110"/>
      <c r="Q65" s="110"/>
      <c r="R65" s="110"/>
      <c r="S65" s="110"/>
      <c r="T65" s="110"/>
      <c r="U65" s="110"/>
      <c r="V65" s="110"/>
      <c r="W65" s="110"/>
      <c r="X65" s="110"/>
      <c r="Y65" s="110"/>
      <c r="Z65" s="120"/>
      <c r="AA65" s="120"/>
      <c r="AB65" s="120"/>
      <c r="AC65" s="514"/>
      <c r="AD65" s="515"/>
    </row>
    <row r="66" spans="1:30" hidden="1" x14ac:dyDescent="0.25">
      <c r="L66" s="110"/>
      <c r="M66" s="284"/>
      <c r="N66" s="110"/>
      <c r="O66" s="110"/>
      <c r="P66" s="110"/>
      <c r="Q66" s="110"/>
      <c r="R66" s="110"/>
      <c r="S66" s="110"/>
      <c r="T66" s="110"/>
      <c r="U66" s="110"/>
      <c r="V66" s="110"/>
      <c r="W66" s="110"/>
      <c r="X66" s="110"/>
      <c r="Y66" s="110"/>
      <c r="Z66" s="120"/>
      <c r="AA66" s="120"/>
      <c r="AB66" s="120"/>
      <c r="AC66" s="514"/>
      <c r="AD66" s="515"/>
    </row>
    <row r="67" spans="1:30" hidden="1" x14ac:dyDescent="0.25">
      <c r="L67" s="110"/>
      <c r="M67" s="284"/>
      <c r="N67" s="110"/>
      <c r="O67" s="110"/>
      <c r="P67" s="110"/>
      <c r="Q67" s="110"/>
      <c r="R67" s="110"/>
      <c r="S67" s="110"/>
      <c r="T67" s="110"/>
      <c r="U67" s="110"/>
      <c r="V67" s="110"/>
      <c r="W67" s="110"/>
      <c r="X67" s="110"/>
      <c r="Y67" s="110"/>
      <c r="Z67" s="120"/>
      <c r="AA67" s="120"/>
      <c r="AB67" s="120"/>
      <c r="AC67" s="514"/>
      <c r="AD67" s="515"/>
    </row>
    <row r="68" spans="1:30" hidden="1" x14ac:dyDescent="0.25">
      <c r="L68" s="110"/>
      <c r="M68" s="284"/>
      <c r="N68" s="110"/>
      <c r="O68" s="110"/>
      <c r="P68" s="110"/>
      <c r="Q68" s="110"/>
      <c r="R68" s="110"/>
      <c r="S68" s="110"/>
      <c r="T68" s="110"/>
      <c r="U68" s="110"/>
      <c r="V68" s="110"/>
      <c r="W68" s="110"/>
      <c r="X68" s="110"/>
      <c r="Y68" s="110"/>
      <c r="Z68" s="120"/>
      <c r="AA68" s="120"/>
      <c r="AB68" s="120"/>
      <c r="AC68" s="514"/>
      <c r="AD68" s="515"/>
    </row>
    <row r="69" spans="1:30" ht="26.25" hidden="1" x14ac:dyDescent="0.4">
      <c r="B69" s="629" t="s">
        <v>551</v>
      </c>
      <c r="C69" s="629"/>
      <c r="D69" s="629"/>
      <c r="G69" s="122" t="s">
        <v>287</v>
      </c>
      <c r="L69" s="110"/>
      <c r="M69" s="284"/>
      <c r="N69" s="110"/>
      <c r="O69" s="110"/>
      <c r="P69" s="110"/>
      <c r="Q69" s="110"/>
      <c r="R69" s="110"/>
      <c r="S69" s="110"/>
      <c r="T69" s="110"/>
      <c r="U69" s="110"/>
      <c r="V69" s="110"/>
      <c r="W69" s="110"/>
      <c r="X69" s="110"/>
      <c r="Y69" s="110"/>
      <c r="Z69" s="120"/>
      <c r="AA69" s="120"/>
      <c r="AB69" s="120"/>
      <c r="AC69" s="514"/>
      <c r="AD69" s="515"/>
    </row>
    <row r="70" spans="1:30" hidden="1" x14ac:dyDescent="0.25">
      <c r="A70">
        <v>1</v>
      </c>
      <c r="B70" s="122" t="str">
        <f>+B3</f>
        <v>FCiências.ID</v>
      </c>
      <c r="C70" s="122"/>
      <c r="D70" s="122" t="str">
        <f>B70</f>
        <v>FCiências.ID</v>
      </c>
      <c r="G70" s="122" t="s">
        <v>285</v>
      </c>
      <c r="L70" s="110"/>
      <c r="M70" s="284"/>
      <c r="N70" s="110"/>
      <c r="O70" s="110"/>
      <c r="P70" s="110"/>
      <c r="Q70" s="110"/>
      <c r="R70" s="110"/>
      <c r="S70" s="110"/>
      <c r="T70" s="110"/>
      <c r="U70" s="110"/>
      <c r="V70" s="110"/>
      <c r="W70" s="110"/>
      <c r="X70" s="110"/>
      <c r="Y70" s="110"/>
      <c r="Z70" s="120"/>
      <c r="AA70" s="120"/>
      <c r="AB70" s="120"/>
      <c r="AC70" s="514"/>
      <c r="AD70" s="515"/>
    </row>
    <row r="71" spans="1:30" hidden="1" x14ac:dyDescent="0.25">
      <c r="A71">
        <v>2</v>
      </c>
      <c r="B71" s="122">
        <f>+B9</f>
        <v>0</v>
      </c>
      <c r="C71" s="122" t="str">
        <f>+D9</f>
        <v>NA</v>
      </c>
      <c r="D71" s="122">
        <f>IF(B71=$G$69,0,IF(C71="",B71,IF(B71=$G$70,C71,B71)))</f>
        <v>0</v>
      </c>
      <c r="L71" s="110"/>
      <c r="M71" s="284"/>
      <c r="N71" s="110"/>
      <c r="O71" s="110"/>
      <c r="P71" s="110"/>
      <c r="Q71" s="110"/>
      <c r="R71" s="110"/>
      <c r="S71" s="110"/>
      <c r="T71" s="110"/>
      <c r="U71" s="110"/>
      <c r="V71" s="110"/>
      <c r="W71" s="110"/>
      <c r="X71" s="110"/>
      <c r="Y71" s="110"/>
      <c r="Z71" s="120"/>
      <c r="AA71" s="120"/>
      <c r="AB71" s="120"/>
      <c r="AC71" s="514"/>
      <c r="AD71" s="515"/>
    </row>
    <row r="72" spans="1:30" hidden="1" x14ac:dyDescent="0.25">
      <c r="A72">
        <v>3</v>
      </c>
      <c r="B72" s="122">
        <f>+B11</f>
        <v>0</v>
      </c>
      <c r="C72" s="122" t="str">
        <f>+D11</f>
        <v>NA</v>
      </c>
      <c r="D72" s="122">
        <f t="shared" ref="D72:D80" si="3">IF(B72=$G$69,0,IF(C72="",B72,IF(B72=$G$70,C72,B72)))</f>
        <v>0</v>
      </c>
      <c r="L72" s="110"/>
      <c r="M72" s="284"/>
      <c r="N72" s="110"/>
      <c r="O72" s="110"/>
      <c r="P72" s="110"/>
      <c r="Q72" s="110"/>
      <c r="R72" s="110"/>
      <c r="S72" s="110"/>
      <c r="T72" s="110"/>
      <c r="U72" s="110"/>
      <c r="V72" s="110"/>
      <c r="W72" s="110"/>
      <c r="X72" s="110"/>
      <c r="Y72" s="110"/>
      <c r="Z72" s="120"/>
      <c r="AA72" s="120"/>
      <c r="AB72" s="120"/>
      <c r="AC72" s="514"/>
      <c r="AD72" s="515"/>
    </row>
    <row r="73" spans="1:30" hidden="1" x14ac:dyDescent="0.25">
      <c r="A73">
        <v>4</v>
      </c>
      <c r="B73" s="122">
        <f>+B13</f>
        <v>0</v>
      </c>
      <c r="C73" s="122" t="str">
        <f>+D13</f>
        <v>NA</v>
      </c>
      <c r="D73" s="122">
        <f>IF(B73=$G$69,0,IF(C73="",B73,IF(B73=$G$70,C73,B73)))</f>
        <v>0</v>
      </c>
      <c r="L73" s="110"/>
      <c r="M73" s="284"/>
      <c r="N73" s="110"/>
      <c r="O73" s="110"/>
      <c r="P73" s="110"/>
      <c r="Q73" s="110"/>
      <c r="R73" s="110"/>
      <c r="S73" s="110"/>
      <c r="T73" s="110"/>
      <c r="U73" s="110"/>
      <c r="V73" s="110"/>
      <c r="W73" s="110"/>
      <c r="X73" s="110"/>
      <c r="Y73" s="110"/>
      <c r="Z73" s="120"/>
      <c r="AA73" s="120"/>
      <c r="AB73" s="120"/>
      <c r="AC73" s="514"/>
      <c r="AD73" s="515"/>
    </row>
    <row r="74" spans="1:30" hidden="1" x14ac:dyDescent="0.25">
      <c r="A74">
        <v>5</v>
      </c>
      <c r="B74" s="122">
        <f>+B15</f>
        <v>0</v>
      </c>
      <c r="C74" s="122" t="str">
        <f>+D15</f>
        <v>NA</v>
      </c>
      <c r="D74" s="122">
        <f t="shared" si="3"/>
        <v>0</v>
      </c>
      <c r="L74" s="110"/>
      <c r="M74" s="284"/>
      <c r="N74" s="110"/>
      <c r="O74" s="110"/>
      <c r="P74" s="110"/>
      <c r="Q74" s="110"/>
      <c r="R74" s="110"/>
      <c r="S74" s="110"/>
      <c r="T74" s="110"/>
      <c r="U74" s="110"/>
      <c r="V74" s="110"/>
      <c r="W74" s="110"/>
      <c r="X74" s="110"/>
      <c r="Y74" s="110"/>
      <c r="Z74" s="120"/>
      <c r="AA74" s="120"/>
      <c r="AB74" s="120"/>
      <c r="AC74" s="514"/>
      <c r="AD74" s="515"/>
    </row>
    <row r="75" spans="1:30" hidden="1" x14ac:dyDescent="0.25">
      <c r="A75">
        <v>6</v>
      </c>
      <c r="B75" s="122">
        <f>+B17</f>
        <v>0</v>
      </c>
      <c r="C75" s="122" t="str">
        <f>+D17</f>
        <v>NA</v>
      </c>
      <c r="D75" s="122">
        <f t="shared" si="3"/>
        <v>0</v>
      </c>
      <c r="L75" s="110"/>
      <c r="M75" s="284"/>
      <c r="N75" s="110"/>
      <c r="O75" s="110"/>
      <c r="P75" s="110"/>
      <c r="Q75" s="110"/>
      <c r="R75" s="110"/>
      <c r="S75" s="110"/>
      <c r="T75" s="110"/>
      <c r="U75" s="110"/>
      <c r="V75" s="110"/>
      <c r="W75" s="110"/>
      <c r="X75" s="110"/>
      <c r="Y75" s="110"/>
      <c r="Z75" s="120"/>
      <c r="AA75" s="120"/>
      <c r="AB75" s="120"/>
      <c r="AC75" s="514"/>
      <c r="AD75" s="515"/>
    </row>
    <row r="76" spans="1:30" hidden="1" x14ac:dyDescent="0.25">
      <c r="A76">
        <v>7</v>
      </c>
      <c r="B76" s="122">
        <f>+B19</f>
        <v>0</v>
      </c>
      <c r="C76" s="122" t="str">
        <f>+D19</f>
        <v>NA</v>
      </c>
      <c r="D76" s="122">
        <f t="shared" si="3"/>
        <v>0</v>
      </c>
      <c r="L76" s="110"/>
      <c r="M76" s="284"/>
      <c r="N76" s="110"/>
      <c r="O76" s="110"/>
      <c r="P76" s="110"/>
      <c r="Q76" s="110"/>
      <c r="R76" s="110"/>
      <c r="S76" s="110"/>
      <c r="T76" s="110"/>
      <c r="U76" s="110"/>
      <c r="V76" s="110"/>
      <c r="W76" s="110"/>
      <c r="X76" s="110"/>
      <c r="Y76" s="110"/>
      <c r="Z76" s="120"/>
      <c r="AA76" s="120"/>
      <c r="AB76" s="120"/>
      <c r="AC76" s="514"/>
      <c r="AD76" s="515"/>
    </row>
    <row r="77" spans="1:30" hidden="1" x14ac:dyDescent="0.25">
      <c r="A77">
        <v>8</v>
      </c>
      <c r="B77" s="122">
        <f>+B21</f>
        <v>0</v>
      </c>
      <c r="C77" s="122" t="str">
        <f>+D21</f>
        <v>NA</v>
      </c>
      <c r="D77" s="122">
        <f t="shared" si="3"/>
        <v>0</v>
      </c>
      <c r="L77" s="110"/>
      <c r="M77" s="284"/>
      <c r="N77" s="110"/>
      <c r="O77" s="110"/>
      <c r="P77" s="110"/>
      <c r="Q77" s="110"/>
      <c r="R77" s="110"/>
      <c r="S77" s="110"/>
      <c r="T77" s="110"/>
      <c r="U77" s="110"/>
      <c r="V77" s="110"/>
      <c r="W77" s="110"/>
      <c r="X77" s="110"/>
      <c r="Y77" s="110"/>
      <c r="Z77" s="120"/>
      <c r="AA77" s="120"/>
      <c r="AB77" s="120"/>
      <c r="AC77" s="514"/>
      <c r="AD77" s="515"/>
    </row>
    <row r="78" spans="1:30" hidden="1" x14ac:dyDescent="0.25">
      <c r="A78">
        <v>9</v>
      </c>
      <c r="B78" s="122">
        <f>+B23</f>
        <v>0</v>
      </c>
      <c r="C78" s="122" t="str">
        <f>+D23</f>
        <v>NA</v>
      </c>
      <c r="D78" s="122">
        <f t="shared" si="3"/>
        <v>0</v>
      </c>
      <c r="L78" s="110"/>
      <c r="M78" s="284"/>
      <c r="N78" s="110"/>
      <c r="O78" s="110"/>
      <c r="P78" s="110"/>
      <c r="Q78" s="110"/>
      <c r="R78" s="110"/>
      <c r="S78" s="110"/>
      <c r="T78" s="110"/>
      <c r="U78" s="110"/>
      <c r="V78" s="110"/>
      <c r="W78" s="110"/>
      <c r="X78" s="110"/>
      <c r="Y78" s="110"/>
      <c r="Z78" s="120"/>
      <c r="AA78" s="120"/>
      <c r="AB78" s="120"/>
      <c r="AC78" s="514"/>
      <c r="AD78" s="515"/>
    </row>
    <row r="79" spans="1:30" hidden="1" x14ac:dyDescent="0.25">
      <c r="A79">
        <v>10</v>
      </c>
      <c r="B79" s="122">
        <f>+B25</f>
        <v>0</v>
      </c>
      <c r="C79" s="122" t="str">
        <f>+D25</f>
        <v>NA</v>
      </c>
      <c r="D79" s="122">
        <f t="shared" si="3"/>
        <v>0</v>
      </c>
      <c r="L79" s="110"/>
      <c r="M79" s="284"/>
      <c r="N79" s="110"/>
      <c r="O79" s="110"/>
      <c r="P79" s="110"/>
      <c r="Q79" s="110"/>
      <c r="R79" s="110"/>
      <c r="S79" s="110"/>
      <c r="T79" s="110"/>
      <c r="U79" s="110"/>
      <c r="V79" s="110"/>
      <c r="W79" s="110"/>
      <c r="X79" s="110"/>
      <c r="Y79" s="110"/>
      <c r="Z79" s="120"/>
      <c r="AA79" s="120"/>
      <c r="AB79" s="120"/>
      <c r="AC79" s="514"/>
      <c r="AD79" s="515"/>
    </row>
    <row r="80" spans="1:30" hidden="1" x14ac:dyDescent="0.25">
      <c r="A80">
        <v>11</v>
      </c>
      <c r="B80" s="122">
        <f>+B27</f>
        <v>0</v>
      </c>
      <c r="C80" s="122" t="str">
        <f>+D27</f>
        <v>NA</v>
      </c>
      <c r="D80" s="122">
        <f t="shared" si="3"/>
        <v>0</v>
      </c>
      <c r="L80" s="110"/>
      <c r="M80" s="284"/>
      <c r="N80" s="110"/>
      <c r="O80" s="110"/>
      <c r="P80" s="110"/>
      <c r="Q80" s="110"/>
      <c r="R80" s="110"/>
      <c r="S80" s="110"/>
      <c r="T80" s="110"/>
      <c r="U80" s="110"/>
      <c r="V80" s="110"/>
      <c r="W80" s="110"/>
      <c r="X80" s="110"/>
      <c r="Y80" s="110"/>
      <c r="Z80" s="120"/>
      <c r="AA80" s="120"/>
      <c r="AB80" s="120"/>
      <c r="AC80" s="514"/>
      <c r="AD80" s="515"/>
    </row>
    <row r="81" spans="1:30" x14ac:dyDescent="0.25">
      <c r="L81" s="110"/>
      <c r="M81" s="284"/>
      <c r="N81" s="110"/>
      <c r="O81" s="110"/>
      <c r="P81" s="110"/>
      <c r="Q81" s="110"/>
      <c r="R81" s="110"/>
      <c r="S81" s="110"/>
      <c r="T81" s="110"/>
      <c r="U81" s="110"/>
      <c r="V81" s="110"/>
      <c r="W81" s="110"/>
      <c r="X81" s="110"/>
      <c r="Y81" s="110"/>
      <c r="Z81" s="120"/>
      <c r="AA81" s="120"/>
      <c r="AB81" s="120"/>
      <c r="AC81" s="514"/>
      <c r="AD81" s="515"/>
    </row>
    <row r="82" spans="1:30" x14ac:dyDescent="0.25">
      <c r="A82" s="555" t="s">
        <v>97</v>
      </c>
      <c r="L82" s="110"/>
      <c r="M82" s="284"/>
      <c r="N82" s="110"/>
      <c r="O82" s="110"/>
      <c r="P82" s="110"/>
      <c r="Q82" s="110"/>
      <c r="R82" s="110"/>
      <c r="S82" s="110"/>
      <c r="T82" s="110"/>
      <c r="U82" s="110"/>
      <c r="V82" s="110"/>
      <c r="W82" s="110"/>
      <c r="X82" s="110"/>
      <c r="Y82" s="110"/>
      <c r="Z82" s="120"/>
      <c r="AA82" s="120"/>
      <c r="AB82" s="120"/>
      <c r="AC82" s="120"/>
      <c r="AD82" s="110"/>
    </row>
    <row r="83" spans="1:30" x14ac:dyDescent="0.25">
      <c r="A83" s="556" t="str">
        <f>+Info!B1</f>
        <v>Ficheiro Apoio_LUMP SUM_V2025.12.15</v>
      </c>
      <c r="L83" s="110"/>
      <c r="M83" s="284"/>
      <c r="N83" s="110"/>
      <c r="O83" s="110"/>
      <c r="P83" s="110"/>
      <c r="Q83" s="110"/>
      <c r="R83" s="110"/>
      <c r="S83" s="110"/>
      <c r="T83" s="110"/>
      <c r="U83" s="110"/>
      <c r="V83" s="110"/>
      <c r="W83" s="110"/>
      <c r="X83" s="110"/>
      <c r="Y83" s="110"/>
      <c r="Z83" s="120"/>
      <c r="AA83" s="120"/>
      <c r="AB83" s="120"/>
      <c r="AC83" s="120"/>
      <c r="AD83" s="110"/>
    </row>
    <row r="84" spans="1:30" x14ac:dyDescent="0.25">
      <c r="L84" s="110"/>
      <c r="M84" s="284"/>
      <c r="N84" s="110"/>
      <c r="O84" s="110"/>
      <c r="P84" s="110"/>
      <c r="Q84" s="110"/>
      <c r="R84" s="110"/>
      <c r="S84" s="110"/>
      <c r="T84" s="110"/>
      <c r="U84" s="110"/>
      <c r="V84" s="110"/>
      <c r="W84" s="110"/>
      <c r="X84" s="110"/>
      <c r="Y84" s="110"/>
      <c r="Z84" s="120"/>
      <c r="AA84" s="120"/>
      <c r="AB84" s="120"/>
      <c r="AC84" s="120"/>
      <c r="AD84" s="110"/>
    </row>
    <row r="85" spans="1:30" x14ac:dyDescent="0.25">
      <c r="L85" s="110"/>
      <c r="M85" s="284"/>
      <c r="N85" s="110"/>
      <c r="O85" s="110"/>
      <c r="P85" s="110"/>
      <c r="Q85" s="110"/>
      <c r="R85" s="110"/>
      <c r="S85" s="110"/>
      <c r="T85" s="110"/>
      <c r="U85" s="110"/>
      <c r="V85" s="110"/>
      <c r="W85" s="110"/>
      <c r="X85" s="110"/>
      <c r="Y85" s="110"/>
      <c r="Z85" s="120"/>
      <c r="AA85" s="120"/>
      <c r="AB85" s="120"/>
      <c r="AC85" s="120"/>
      <c r="AD85" s="110"/>
    </row>
    <row r="86" spans="1:30" x14ac:dyDescent="0.25">
      <c r="L86" s="110"/>
      <c r="M86" s="284"/>
      <c r="N86" s="110"/>
      <c r="O86" s="110"/>
      <c r="P86" s="110"/>
      <c r="Q86" s="110"/>
      <c r="R86" s="110"/>
      <c r="S86" s="110"/>
      <c r="T86" s="110"/>
      <c r="U86" s="110"/>
      <c r="V86" s="110"/>
      <c r="W86" s="110"/>
      <c r="X86" s="110"/>
      <c r="Y86" s="110"/>
      <c r="Z86" s="120"/>
      <c r="AA86" s="120"/>
      <c r="AB86" s="120"/>
      <c r="AC86" s="120"/>
      <c r="AD86" s="110"/>
    </row>
    <row r="87" spans="1:30" x14ac:dyDescent="0.25">
      <c r="L87" s="110"/>
      <c r="M87" s="284"/>
      <c r="N87" s="110"/>
      <c r="O87" s="110"/>
      <c r="P87" s="110"/>
      <c r="Q87" s="110"/>
      <c r="R87" s="110"/>
      <c r="S87" s="110"/>
      <c r="T87" s="110"/>
      <c r="U87" s="110"/>
      <c r="V87" s="110"/>
      <c r="W87" s="110"/>
      <c r="X87" s="110"/>
      <c r="Y87" s="110"/>
      <c r="Z87" s="120"/>
      <c r="AA87" s="120"/>
      <c r="AB87" s="120"/>
      <c r="AC87" s="120"/>
      <c r="AD87" s="110"/>
    </row>
    <row r="88" spans="1:30" x14ac:dyDescent="0.25">
      <c r="L88" s="110"/>
      <c r="M88" s="284"/>
      <c r="N88" s="110"/>
      <c r="O88" s="110"/>
      <c r="P88" s="110"/>
      <c r="Q88" s="110"/>
      <c r="R88" s="110"/>
      <c r="S88" s="110"/>
      <c r="T88" s="110"/>
      <c r="U88" s="110"/>
      <c r="V88" s="110"/>
      <c r="W88" s="110"/>
      <c r="X88" s="110"/>
      <c r="Y88" s="110"/>
      <c r="Z88" s="120"/>
      <c r="AA88" s="120"/>
      <c r="AB88" s="120"/>
      <c r="AC88" s="120"/>
      <c r="AD88" s="110"/>
    </row>
    <row r="89" spans="1:30" x14ac:dyDescent="0.25">
      <c r="L89" s="110"/>
      <c r="M89" s="284"/>
      <c r="N89" s="110"/>
      <c r="O89" s="110"/>
      <c r="P89" s="110"/>
      <c r="Q89" s="110"/>
      <c r="R89" s="110"/>
      <c r="S89" s="110"/>
      <c r="T89" s="110"/>
      <c r="U89" s="110"/>
      <c r="V89" s="110"/>
      <c r="W89" s="110"/>
      <c r="X89" s="110"/>
      <c r="Y89" s="110"/>
      <c r="Z89" s="120"/>
      <c r="AA89" s="120"/>
      <c r="AB89" s="120"/>
      <c r="AC89" s="120"/>
      <c r="AD89" s="110"/>
    </row>
    <row r="90" spans="1:30" x14ac:dyDescent="0.25">
      <c r="L90" s="110"/>
      <c r="M90" s="284"/>
      <c r="N90" s="110"/>
      <c r="O90" s="110"/>
      <c r="P90" s="110"/>
      <c r="Q90" s="110"/>
      <c r="R90" s="110"/>
      <c r="S90" s="110"/>
      <c r="T90" s="110"/>
      <c r="U90" s="110"/>
      <c r="V90" s="110"/>
      <c r="W90" s="110"/>
      <c r="X90" s="110"/>
      <c r="Y90" s="110"/>
      <c r="Z90" s="120"/>
      <c r="AA90" s="120"/>
      <c r="AB90" s="120"/>
      <c r="AC90" s="120"/>
      <c r="AD90" s="110"/>
    </row>
    <row r="91" spans="1:30" x14ac:dyDescent="0.25">
      <c r="L91" s="110"/>
      <c r="M91" s="284"/>
      <c r="N91" s="110"/>
      <c r="O91" s="110"/>
      <c r="P91" s="110"/>
      <c r="Q91" s="110"/>
      <c r="R91" s="110"/>
      <c r="S91" s="110"/>
      <c r="T91" s="110"/>
      <c r="U91" s="110"/>
      <c r="V91" s="110"/>
      <c r="W91" s="110"/>
      <c r="X91" s="110"/>
      <c r="Y91" s="110"/>
      <c r="Z91" s="120"/>
      <c r="AA91" s="120"/>
      <c r="AB91" s="120"/>
      <c r="AC91" s="120"/>
      <c r="AD91" s="110"/>
    </row>
    <row r="92" spans="1:30" x14ac:dyDescent="0.25">
      <c r="L92" s="110"/>
      <c r="M92" s="284"/>
      <c r="N92" s="110"/>
      <c r="O92" s="110"/>
      <c r="P92" s="110"/>
      <c r="Q92" s="110"/>
      <c r="R92" s="110"/>
      <c r="S92" s="110"/>
      <c r="T92" s="110"/>
      <c r="U92" s="110"/>
      <c r="V92" s="110"/>
      <c r="W92" s="110"/>
      <c r="X92" s="110"/>
      <c r="Y92" s="110"/>
      <c r="Z92" s="120"/>
      <c r="AA92" s="120"/>
      <c r="AB92" s="120"/>
      <c r="AC92" s="120"/>
      <c r="AD92" s="110"/>
    </row>
    <row r="93" spans="1:30" s="110" customFormat="1" x14ac:dyDescent="0.25">
      <c r="M93" s="284"/>
      <c r="Z93" s="120"/>
      <c r="AA93" s="120"/>
      <c r="AB93" s="120"/>
      <c r="AC93" s="120"/>
    </row>
    <row r="94" spans="1:30" s="110" customFormat="1" x14ac:dyDescent="0.25">
      <c r="M94" s="284"/>
      <c r="Z94" s="120"/>
      <c r="AA94" s="120"/>
      <c r="AB94" s="120"/>
      <c r="AC94" s="120"/>
    </row>
    <row r="95" spans="1:30" s="110" customFormat="1" x14ac:dyDescent="0.25">
      <c r="M95" s="284"/>
      <c r="Z95" s="120"/>
      <c r="AA95" s="120"/>
      <c r="AB95" s="120"/>
      <c r="AC95" s="120"/>
    </row>
    <row r="96" spans="1:30" s="110" customFormat="1" x14ac:dyDescent="0.25">
      <c r="M96" s="284"/>
      <c r="Z96" s="120"/>
      <c r="AA96" s="120"/>
      <c r="AB96" s="120"/>
      <c r="AC96" s="120"/>
    </row>
    <row r="97" spans="13:29" s="110" customFormat="1" x14ac:dyDescent="0.25">
      <c r="M97" s="284"/>
      <c r="Z97" s="120"/>
      <c r="AA97" s="120"/>
      <c r="AB97" s="120"/>
      <c r="AC97" s="120"/>
    </row>
    <row r="98" spans="13:29" s="110" customFormat="1" x14ac:dyDescent="0.25">
      <c r="M98" s="284"/>
      <c r="Z98" s="120"/>
      <c r="AA98" s="120"/>
      <c r="AB98" s="120"/>
      <c r="AC98" s="120"/>
    </row>
    <row r="99" spans="13:29" s="110" customFormat="1" x14ac:dyDescent="0.25">
      <c r="M99" s="284"/>
      <c r="Z99" s="120"/>
      <c r="AA99" s="120"/>
      <c r="AB99" s="120"/>
      <c r="AC99" s="120"/>
    </row>
    <row r="100" spans="13:29" s="110" customFormat="1" x14ac:dyDescent="0.25">
      <c r="M100" s="284"/>
      <c r="Z100" s="120"/>
      <c r="AA100" s="120"/>
      <c r="AB100" s="120"/>
      <c r="AC100" s="120"/>
    </row>
    <row r="101" spans="13:29" s="110" customFormat="1" x14ac:dyDescent="0.25">
      <c r="M101" s="284"/>
      <c r="Z101" s="120"/>
      <c r="AA101" s="120"/>
      <c r="AB101" s="120"/>
      <c r="AC101" s="120"/>
    </row>
    <row r="102" spans="13:29" s="110" customFormat="1" x14ac:dyDescent="0.25">
      <c r="M102" s="284"/>
      <c r="Z102" s="120"/>
      <c r="AA102" s="120"/>
      <c r="AB102" s="120"/>
      <c r="AC102" s="120"/>
    </row>
    <row r="103" spans="13:29" s="110" customFormat="1" x14ac:dyDescent="0.25">
      <c r="M103" s="284"/>
      <c r="Z103" s="120"/>
      <c r="AA103" s="120"/>
      <c r="AB103" s="120"/>
      <c r="AC103" s="120"/>
    </row>
    <row r="104" spans="13:29" s="110" customFormat="1" x14ac:dyDescent="0.25">
      <c r="M104" s="284"/>
      <c r="Z104" s="120"/>
      <c r="AA104" s="120"/>
      <c r="AB104" s="120"/>
      <c r="AC104" s="120"/>
    </row>
    <row r="105" spans="13:29" s="110" customFormat="1" x14ac:dyDescent="0.25">
      <c r="M105" s="284"/>
      <c r="Z105" s="120"/>
      <c r="AA105" s="120"/>
      <c r="AB105" s="120"/>
      <c r="AC105" s="120"/>
    </row>
    <row r="106" spans="13:29" s="110" customFormat="1" x14ac:dyDescent="0.25">
      <c r="M106" s="284"/>
      <c r="Z106" s="120"/>
      <c r="AA106" s="120"/>
      <c r="AB106" s="120"/>
      <c r="AC106" s="120"/>
    </row>
    <row r="107" spans="13:29" s="110" customFormat="1" x14ac:dyDescent="0.25">
      <c r="M107" s="284"/>
      <c r="Z107" s="120"/>
      <c r="AA107" s="120"/>
      <c r="AB107" s="120"/>
      <c r="AC107" s="120"/>
    </row>
    <row r="108" spans="13:29" s="110" customFormat="1" x14ac:dyDescent="0.25">
      <c r="M108" s="284"/>
      <c r="Z108" s="120"/>
      <c r="AA108" s="120"/>
      <c r="AB108" s="120"/>
      <c r="AC108" s="120"/>
    </row>
    <row r="109" spans="13:29" s="110" customFormat="1" x14ac:dyDescent="0.25">
      <c r="M109" s="284"/>
      <c r="Z109" s="120"/>
      <c r="AA109" s="120"/>
      <c r="AB109" s="120"/>
      <c r="AC109" s="120"/>
    </row>
    <row r="110" spans="13:29" s="110" customFormat="1" x14ac:dyDescent="0.25">
      <c r="M110" s="284"/>
      <c r="Z110" s="120"/>
      <c r="AA110" s="120"/>
      <c r="AB110" s="120"/>
      <c r="AC110" s="120"/>
    </row>
    <row r="111" spans="13:29" s="110" customFormat="1" x14ac:dyDescent="0.25">
      <c r="M111" s="284"/>
      <c r="Z111" s="120"/>
      <c r="AA111" s="120"/>
      <c r="AB111" s="120"/>
      <c r="AC111" s="120"/>
    </row>
    <row r="112" spans="13:29" s="110" customFormat="1" x14ac:dyDescent="0.25">
      <c r="M112" s="284"/>
      <c r="Z112" s="120"/>
      <c r="AA112" s="120"/>
      <c r="AB112" s="120"/>
      <c r="AC112" s="120"/>
    </row>
    <row r="113" spans="13:29" s="110" customFormat="1" x14ac:dyDescent="0.25">
      <c r="M113" s="284"/>
      <c r="Z113" s="120"/>
      <c r="AA113" s="120"/>
      <c r="AB113" s="120"/>
      <c r="AC113" s="120"/>
    </row>
    <row r="114" spans="13:29" s="110" customFormat="1" x14ac:dyDescent="0.25">
      <c r="M114" s="284"/>
      <c r="Z114" s="120"/>
      <c r="AA114" s="120"/>
      <c r="AB114" s="120"/>
      <c r="AC114" s="120"/>
    </row>
    <row r="115" spans="13:29" s="110" customFormat="1" x14ac:dyDescent="0.25">
      <c r="M115" s="284"/>
      <c r="Z115" s="120"/>
      <c r="AA115" s="120"/>
      <c r="AB115" s="120"/>
      <c r="AC115" s="120"/>
    </row>
    <row r="116" spans="13:29" s="110" customFormat="1" x14ac:dyDescent="0.25">
      <c r="M116" s="284"/>
      <c r="Z116" s="120"/>
      <c r="AA116" s="120"/>
      <c r="AB116" s="120"/>
      <c r="AC116" s="120"/>
    </row>
    <row r="117" spans="13:29" s="110" customFormat="1" x14ac:dyDescent="0.25">
      <c r="M117" s="284"/>
      <c r="Z117" s="120"/>
      <c r="AA117" s="120"/>
      <c r="AB117" s="120"/>
      <c r="AC117" s="120"/>
    </row>
    <row r="118" spans="13:29" s="110" customFormat="1" x14ac:dyDescent="0.25">
      <c r="M118" s="284"/>
      <c r="Z118" s="120"/>
      <c r="AA118" s="120"/>
      <c r="AB118" s="120"/>
      <c r="AC118" s="120"/>
    </row>
    <row r="119" spans="13:29" s="110" customFormat="1" x14ac:dyDescent="0.25">
      <c r="M119" s="284"/>
      <c r="Z119" s="120"/>
      <c r="AA119" s="120"/>
      <c r="AB119" s="120"/>
      <c r="AC119" s="120"/>
    </row>
    <row r="120" spans="13:29" s="110" customFormat="1" x14ac:dyDescent="0.25">
      <c r="M120" s="284"/>
      <c r="Z120" s="120"/>
      <c r="AA120" s="120"/>
      <c r="AB120" s="120"/>
      <c r="AC120" s="120"/>
    </row>
    <row r="121" spans="13:29" s="110" customFormat="1" x14ac:dyDescent="0.25">
      <c r="M121" s="284"/>
      <c r="Z121" s="120"/>
      <c r="AA121" s="120"/>
      <c r="AB121" s="120"/>
      <c r="AC121" s="120"/>
    </row>
    <row r="122" spans="13:29" s="110" customFormat="1" x14ac:dyDescent="0.25">
      <c r="M122" s="284"/>
      <c r="Z122" s="120"/>
      <c r="AA122" s="120"/>
      <c r="AB122" s="120"/>
      <c r="AC122" s="120"/>
    </row>
    <row r="123" spans="13:29" s="110" customFormat="1" x14ac:dyDescent="0.25">
      <c r="M123" s="284"/>
      <c r="Z123" s="120"/>
      <c r="AA123" s="120"/>
      <c r="AB123" s="120"/>
      <c r="AC123" s="120"/>
    </row>
    <row r="124" spans="13:29" s="110" customFormat="1" x14ac:dyDescent="0.25">
      <c r="M124" s="284"/>
      <c r="Z124" s="120"/>
      <c r="AA124" s="120"/>
      <c r="AB124" s="120"/>
      <c r="AC124" s="120"/>
    </row>
    <row r="125" spans="13:29" s="110" customFormat="1" x14ac:dyDescent="0.25">
      <c r="M125" s="284"/>
      <c r="Z125" s="120"/>
      <c r="AA125" s="120"/>
      <c r="AB125" s="120"/>
      <c r="AC125" s="120"/>
    </row>
    <row r="126" spans="13:29" s="110" customFormat="1" x14ac:dyDescent="0.25">
      <c r="M126" s="284"/>
      <c r="Z126" s="120"/>
      <c r="AA126" s="120"/>
      <c r="AB126" s="120"/>
      <c r="AC126" s="120"/>
    </row>
    <row r="127" spans="13:29" s="110" customFormat="1" x14ac:dyDescent="0.25">
      <c r="M127" s="284"/>
      <c r="Z127" s="120"/>
      <c r="AA127" s="120"/>
      <c r="AB127" s="120"/>
      <c r="AC127" s="120"/>
    </row>
    <row r="128" spans="13:29" s="110" customFormat="1" x14ac:dyDescent="0.25">
      <c r="M128" s="284"/>
      <c r="Z128" s="120"/>
      <c r="AA128" s="120"/>
      <c r="AB128" s="120"/>
      <c r="AC128" s="120"/>
    </row>
    <row r="129" spans="13:29" s="110" customFormat="1" x14ac:dyDescent="0.25">
      <c r="M129" s="284"/>
      <c r="Z129" s="120"/>
      <c r="AA129" s="120"/>
      <c r="AB129" s="120"/>
      <c r="AC129" s="120"/>
    </row>
    <row r="130" spans="13:29" s="110" customFormat="1" x14ac:dyDescent="0.25">
      <c r="M130" s="284"/>
      <c r="Z130" s="120"/>
      <c r="AA130" s="120"/>
      <c r="AB130" s="120"/>
      <c r="AC130" s="120"/>
    </row>
    <row r="131" spans="13:29" s="110" customFormat="1" x14ac:dyDescent="0.25">
      <c r="M131" s="284"/>
      <c r="Z131" s="120"/>
      <c r="AA131" s="120"/>
      <c r="AB131" s="120"/>
      <c r="AC131" s="120"/>
    </row>
    <row r="132" spans="13:29" s="110" customFormat="1" x14ac:dyDescent="0.25">
      <c r="M132" s="284"/>
      <c r="Z132" s="120"/>
      <c r="AA132" s="120"/>
      <c r="AB132" s="120"/>
      <c r="AC132" s="120"/>
    </row>
    <row r="133" spans="13:29" s="110" customFormat="1" x14ac:dyDescent="0.25">
      <c r="M133" s="284"/>
      <c r="Z133" s="120"/>
      <c r="AA133" s="120"/>
      <c r="AB133" s="120"/>
      <c r="AC133" s="120"/>
    </row>
    <row r="134" spans="13:29" s="110" customFormat="1" x14ac:dyDescent="0.25">
      <c r="M134" s="284"/>
      <c r="Z134" s="120"/>
      <c r="AA134" s="120"/>
      <c r="AB134" s="120"/>
      <c r="AC134" s="120"/>
    </row>
    <row r="135" spans="13:29" s="110" customFormat="1" x14ac:dyDescent="0.25">
      <c r="M135" s="284"/>
      <c r="Z135" s="120"/>
      <c r="AA135" s="120"/>
      <c r="AB135" s="120"/>
      <c r="AC135" s="120"/>
    </row>
    <row r="136" spans="13:29" s="110" customFormat="1" x14ac:dyDescent="0.25">
      <c r="M136" s="284"/>
      <c r="Z136" s="120"/>
      <c r="AA136" s="120"/>
      <c r="AB136" s="120"/>
      <c r="AC136" s="120"/>
    </row>
    <row r="137" spans="13:29" s="110" customFormat="1" x14ac:dyDescent="0.25">
      <c r="M137" s="284"/>
      <c r="Z137" s="120"/>
      <c r="AA137" s="120"/>
      <c r="AB137" s="120"/>
      <c r="AC137" s="120"/>
    </row>
    <row r="138" spans="13:29" s="110" customFormat="1" x14ac:dyDescent="0.25">
      <c r="M138" s="284"/>
      <c r="Z138" s="120"/>
      <c r="AA138" s="120"/>
      <c r="AB138" s="120"/>
      <c r="AC138" s="120"/>
    </row>
    <row r="139" spans="13:29" s="110" customFormat="1" x14ac:dyDescent="0.25">
      <c r="M139" s="284"/>
      <c r="Z139" s="120"/>
      <c r="AA139" s="120"/>
      <c r="AB139" s="120"/>
      <c r="AC139" s="120"/>
    </row>
    <row r="140" spans="13:29" s="110" customFormat="1" x14ac:dyDescent="0.25">
      <c r="M140" s="284"/>
      <c r="Z140" s="120"/>
      <c r="AA140" s="120"/>
      <c r="AB140" s="120"/>
      <c r="AC140" s="120"/>
    </row>
    <row r="141" spans="13:29" s="110" customFormat="1" x14ac:dyDescent="0.25">
      <c r="M141" s="284"/>
      <c r="Z141" s="120"/>
      <c r="AA141" s="120"/>
      <c r="AB141" s="120"/>
      <c r="AC141" s="120"/>
    </row>
    <row r="142" spans="13:29" s="110" customFormat="1" x14ac:dyDescent="0.25">
      <c r="M142" s="284"/>
      <c r="Z142" s="120"/>
      <c r="AA142" s="120"/>
      <c r="AB142" s="120"/>
      <c r="AC142" s="120"/>
    </row>
    <row r="143" spans="13:29" s="110" customFormat="1" x14ac:dyDescent="0.25">
      <c r="M143" s="284"/>
      <c r="Z143" s="120"/>
      <c r="AA143" s="120"/>
      <c r="AB143" s="120"/>
      <c r="AC143" s="120"/>
    </row>
    <row r="144" spans="13:29" s="110" customFormat="1" x14ac:dyDescent="0.25">
      <c r="M144" s="284"/>
      <c r="Z144" s="120"/>
      <c r="AA144" s="120"/>
      <c r="AB144" s="120"/>
      <c r="AC144" s="120"/>
    </row>
    <row r="145" spans="13:29" s="110" customFormat="1" x14ac:dyDescent="0.25">
      <c r="M145" s="284"/>
      <c r="Z145" s="120"/>
      <c r="AA145" s="120"/>
      <c r="AB145" s="120"/>
      <c r="AC145" s="120"/>
    </row>
    <row r="146" spans="13:29" s="110" customFormat="1" x14ac:dyDescent="0.25">
      <c r="M146" s="284"/>
      <c r="Z146" s="120"/>
      <c r="AA146" s="120"/>
      <c r="AB146" s="120"/>
      <c r="AC146" s="120"/>
    </row>
    <row r="147" spans="13:29" s="110" customFormat="1" x14ac:dyDescent="0.25">
      <c r="M147" s="284"/>
      <c r="Z147" s="120"/>
      <c r="AA147" s="120"/>
      <c r="AB147" s="120"/>
      <c r="AC147" s="120"/>
    </row>
    <row r="148" spans="13:29" s="110" customFormat="1" x14ac:dyDescent="0.25">
      <c r="M148" s="284"/>
      <c r="Z148" s="120"/>
      <c r="AA148" s="120"/>
      <c r="AB148" s="120"/>
      <c r="AC148" s="120"/>
    </row>
    <row r="149" spans="13:29" s="110" customFormat="1" x14ac:dyDescent="0.25">
      <c r="M149" s="284"/>
      <c r="Z149" s="120"/>
      <c r="AA149" s="120"/>
      <c r="AB149" s="120"/>
      <c r="AC149" s="120"/>
    </row>
    <row r="150" spans="13:29" s="110" customFormat="1" x14ac:dyDescent="0.25">
      <c r="M150" s="284"/>
      <c r="Z150" s="120"/>
      <c r="AA150" s="120"/>
      <c r="AB150" s="120"/>
      <c r="AC150" s="120"/>
    </row>
    <row r="151" spans="13:29" s="110" customFormat="1" x14ac:dyDescent="0.25">
      <c r="M151" s="284"/>
      <c r="Z151" s="120"/>
      <c r="AA151" s="120"/>
      <c r="AB151" s="120"/>
      <c r="AC151" s="120"/>
    </row>
    <row r="152" spans="13:29" s="110" customFormat="1" x14ac:dyDescent="0.25">
      <c r="M152" s="284"/>
      <c r="Z152" s="120"/>
      <c r="AA152" s="120"/>
      <c r="AB152" s="120"/>
      <c r="AC152" s="120"/>
    </row>
    <row r="153" spans="13:29" s="110" customFormat="1" x14ac:dyDescent="0.25">
      <c r="M153" s="284"/>
      <c r="Z153" s="120"/>
      <c r="AA153" s="120"/>
      <c r="AB153" s="120"/>
      <c r="AC153" s="120"/>
    </row>
    <row r="154" spans="13:29" s="110" customFormat="1" x14ac:dyDescent="0.25">
      <c r="M154" s="284"/>
      <c r="Z154" s="120"/>
      <c r="AA154" s="120"/>
      <c r="AB154" s="120"/>
      <c r="AC154" s="120"/>
    </row>
    <row r="155" spans="13:29" s="110" customFormat="1" x14ac:dyDescent="0.25">
      <c r="M155" s="284"/>
      <c r="Z155" s="120"/>
      <c r="AA155" s="120"/>
      <c r="AB155" s="120"/>
      <c r="AC155" s="120"/>
    </row>
    <row r="156" spans="13:29" s="110" customFormat="1" x14ac:dyDescent="0.25">
      <c r="M156" s="284"/>
      <c r="Z156" s="120"/>
      <c r="AA156" s="120"/>
      <c r="AB156" s="120"/>
      <c r="AC156" s="120"/>
    </row>
    <row r="157" spans="13:29" s="110" customFormat="1" x14ac:dyDescent="0.25">
      <c r="M157" s="284"/>
      <c r="Z157" s="120"/>
      <c r="AA157" s="120"/>
      <c r="AB157" s="120"/>
      <c r="AC157" s="120"/>
    </row>
    <row r="158" spans="13:29" s="110" customFormat="1" x14ac:dyDescent="0.25">
      <c r="M158" s="284"/>
      <c r="Z158" s="120"/>
      <c r="AA158" s="120"/>
      <c r="AB158" s="120"/>
      <c r="AC158" s="120"/>
    </row>
    <row r="159" spans="13:29" s="110" customFormat="1" x14ac:dyDescent="0.25">
      <c r="M159" s="284"/>
      <c r="Z159" s="120"/>
      <c r="AA159" s="120"/>
      <c r="AB159" s="120"/>
      <c r="AC159" s="120"/>
    </row>
    <row r="160" spans="13:29" s="110" customFormat="1" x14ac:dyDescent="0.25">
      <c r="M160" s="284"/>
      <c r="Z160" s="120"/>
      <c r="AA160" s="120"/>
      <c r="AB160" s="120"/>
      <c r="AC160" s="120"/>
    </row>
    <row r="161" spans="13:29" s="110" customFormat="1" x14ac:dyDescent="0.25">
      <c r="M161" s="284"/>
      <c r="Z161" s="120"/>
      <c r="AA161" s="120"/>
      <c r="AB161" s="120"/>
      <c r="AC161" s="120"/>
    </row>
    <row r="162" spans="13:29" s="110" customFormat="1" x14ac:dyDescent="0.25">
      <c r="M162" s="284"/>
      <c r="Z162" s="120"/>
      <c r="AA162" s="120"/>
      <c r="AB162" s="120"/>
      <c r="AC162" s="120"/>
    </row>
    <row r="163" spans="13:29" s="110" customFormat="1" x14ac:dyDescent="0.25">
      <c r="M163" s="284"/>
      <c r="Z163" s="120"/>
      <c r="AA163" s="120"/>
      <c r="AB163" s="120"/>
      <c r="AC163" s="120"/>
    </row>
    <row r="164" spans="13:29" s="110" customFormat="1" x14ac:dyDescent="0.25">
      <c r="M164" s="284"/>
      <c r="Z164" s="120"/>
      <c r="AA164" s="120"/>
      <c r="AB164" s="120"/>
      <c r="AC164" s="120"/>
    </row>
    <row r="165" spans="13:29" s="110" customFormat="1" x14ac:dyDescent="0.25">
      <c r="M165" s="284"/>
      <c r="Z165" s="120"/>
      <c r="AA165" s="120"/>
      <c r="AB165" s="120"/>
      <c r="AC165" s="120"/>
    </row>
    <row r="166" spans="13:29" s="110" customFormat="1" x14ac:dyDescent="0.25">
      <c r="M166" s="284"/>
      <c r="Z166" s="120"/>
      <c r="AA166" s="120"/>
      <c r="AB166" s="120"/>
      <c r="AC166" s="120"/>
    </row>
    <row r="167" spans="13:29" s="110" customFormat="1" x14ac:dyDescent="0.25">
      <c r="M167" s="284"/>
      <c r="Z167" s="120"/>
      <c r="AA167" s="120"/>
      <c r="AB167" s="120"/>
      <c r="AC167" s="120"/>
    </row>
    <row r="168" spans="13:29" s="110" customFormat="1" x14ac:dyDescent="0.25">
      <c r="M168" s="284"/>
      <c r="Z168" s="120"/>
      <c r="AA168" s="120"/>
      <c r="AB168" s="120"/>
      <c r="AC168" s="120"/>
    </row>
    <row r="169" spans="13:29" s="110" customFormat="1" x14ac:dyDescent="0.25">
      <c r="M169" s="284"/>
      <c r="Z169" s="120"/>
      <c r="AA169" s="120"/>
      <c r="AB169" s="120"/>
      <c r="AC169" s="120"/>
    </row>
    <row r="170" spans="13:29" s="110" customFormat="1" x14ac:dyDescent="0.25">
      <c r="M170" s="284"/>
      <c r="Z170" s="120"/>
      <c r="AA170" s="120"/>
      <c r="AB170" s="120"/>
      <c r="AC170" s="120"/>
    </row>
    <row r="171" spans="13:29" s="110" customFormat="1" x14ac:dyDescent="0.25">
      <c r="M171" s="284"/>
      <c r="Z171" s="120"/>
      <c r="AA171" s="120"/>
      <c r="AB171" s="120"/>
      <c r="AC171" s="120"/>
    </row>
    <row r="172" spans="13:29" s="110" customFormat="1" x14ac:dyDescent="0.25">
      <c r="M172" s="284"/>
      <c r="Z172" s="120"/>
      <c r="AA172" s="120"/>
      <c r="AB172" s="120"/>
      <c r="AC172" s="120"/>
    </row>
    <row r="173" spans="13:29" s="110" customFormat="1" x14ac:dyDescent="0.25">
      <c r="M173" s="284"/>
      <c r="Z173" s="120"/>
      <c r="AA173" s="120"/>
      <c r="AB173" s="120"/>
      <c r="AC173" s="120"/>
    </row>
    <row r="174" spans="13:29" s="110" customFormat="1" x14ac:dyDescent="0.25">
      <c r="M174" s="284"/>
      <c r="Z174" s="120"/>
      <c r="AA174" s="120"/>
      <c r="AB174" s="120"/>
      <c r="AC174" s="120"/>
    </row>
    <row r="175" spans="13:29" s="110" customFormat="1" x14ac:dyDescent="0.25">
      <c r="M175" s="284"/>
      <c r="Z175" s="120"/>
      <c r="AA175" s="120"/>
      <c r="AB175" s="120"/>
      <c r="AC175" s="120"/>
    </row>
    <row r="176" spans="13:29" s="110" customFormat="1" x14ac:dyDescent="0.25">
      <c r="M176" s="284"/>
      <c r="Z176" s="120"/>
      <c r="AA176" s="120"/>
      <c r="AB176" s="120"/>
      <c r="AC176" s="120"/>
    </row>
    <row r="177" spans="13:29" s="110" customFormat="1" x14ac:dyDescent="0.25">
      <c r="M177" s="284"/>
      <c r="Z177" s="120"/>
      <c r="AA177" s="120"/>
      <c r="AB177" s="120"/>
      <c r="AC177" s="120"/>
    </row>
    <row r="178" spans="13:29" s="110" customFormat="1" x14ac:dyDescent="0.25">
      <c r="M178" s="284"/>
      <c r="Z178" s="120"/>
      <c r="AA178" s="120"/>
      <c r="AB178" s="120"/>
      <c r="AC178" s="120"/>
    </row>
    <row r="179" spans="13:29" s="110" customFormat="1" x14ac:dyDescent="0.25">
      <c r="M179" s="284"/>
      <c r="Z179" s="120"/>
      <c r="AA179" s="120"/>
      <c r="AB179" s="120"/>
      <c r="AC179" s="120"/>
    </row>
    <row r="180" spans="13:29" s="110" customFormat="1" x14ac:dyDescent="0.25">
      <c r="M180" s="284"/>
      <c r="Z180" s="120"/>
      <c r="AA180" s="120"/>
      <c r="AB180" s="120"/>
      <c r="AC180" s="120"/>
    </row>
    <row r="181" spans="13:29" s="110" customFormat="1" x14ac:dyDescent="0.25">
      <c r="M181" s="284"/>
      <c r="Z181" s="120"/>
      <c r="AA181" s="120"/>
      <c r="AB181" s="120"/>
      <c r="AC181" s="120"/>
    </row>
    <row r="182" spans="13:29" s="110" customFormat="1" x14ac:dyDescent="0.25">
      <c r="M182" s="284"/>
      <c r="Z182" s="120"/>
      <c r="AA182" s="120"/>
      <c r="AB182" s="120"/>
      <c r="AC182" s="120"/>
    </row>
    <row r="183" spans="13:29" s="110" customFormat="1" x14ac:dyDescent="0.25">
      <c r="M183" s="284"/>
      <c r="Z183" s="120"/>
      <c r="AA183" s="120"/>
      <c r="AB183" s="120"/>
      <c r="AC183" s="120"/>
    </row>
    <row r="184" spans="13:29" s="110" customFormat="1" x14ac:dyDescent="0.25">
      <c r="M184" s="284"/>
      <c r="Z184" s="120"/>
      <c r="AA184" s="120"/>
      <c r="AB184" s="120"/>
      <c r="AC184" s="120"/>
    </row>
    <row r="185" spans="13:29" s="110" customFormat="1" x14ac:dyDescent="0.25">
      <c r="M185" s="284"/>
      <c r="Z185" s="120"/>
      <c r="AA185" s="120"/>
      <c r="AB185" s="120"/>
      <c r="AC185" s="120"/>
    </row>
    <row r="186" spans="13:29" s="110" customFormat="1" x14ac:dyDescent="0.25">
      <c r="M186" s="284"/>
      <c r="Z186" s="120"/>
      <c r="AA186" s="120"/>
      <c r="AB186" s="120"/>
      <c r="AC186" s="120"/>
    </row>
    <row r="187" spans="13:29" s="110" customFormat="1" x14ac:dyDescent="0.25">
      <c r="M187" s="284"/>
      <c r="Z187" s="120"/>
      <c r="AA187" s="120"/>
      <c r="AB187" s="120"/>
      <c r="AC187" s="120"/>
    </row>
    <row r="188" spans="13:29" s="110" customFormat="1" x14ac:dyDescent="0.25">
      <c r="M188" s="284"/>
      <c r="Z188" s="120"/>
      <c r="AA188" s="120"/>
      <c r="AB188" s="120"/>
      <c r="AC188" s="120"/>
    </row>
    <row r="189" spans="13:29" s="110" customFormat="1" x14ac:dyDescent="0.25">
      <c r="M189" s="284"/>
      <c r="Z189" s="120"/>
      <c r="AA189" s="120"/>
      <c r="AB189" s="120"/>
      <c r="AC189" s="120"/>
    </row>
    <row r="190" spans="13:29" s="110" customFormat="1" x14ac:dyDescent="0.25">
      <c r="M190" s="284"/>
      <c r="Z190" s="120"/>
      <c r="AA190" s="120"/>
      <c r="AB190" s="120"/>
      <c r="AC190" s="120"/>
    </row>
    <row r="191" spans="13:29" s="110" customFormat="1" x14ac:dyDescent="0.25">
      <c r="M191" s="284"/>
      <c r="Z191" s="120"/>
      <c r="AA191" s="120"/>
      <c r="AB191" s="120"/>
      <c r="AC191" s="120"/>
    </row>
    <row r="192" spans="13:29" s="110" customFormat="1" x14ac:dyDescent="0.25">
      <c r="M192" s="284"/>
      <c r="Z192" s="120"/>
      <c r="AA192" s="120"/>
      <c r="AB192" s="120"/>
      <c r="AC192" s="120"/>
    </row>
    <row r="193" spans="13:29" s="110" customFormat="1" x14ac:dyDescent="0.25">
      <c r="M193" s="284"/>
      <c r="Z193" s="120"/>
      <c r="AA193" s="120"/>
      <c r="AB193" s="120"/>
      <c r="AC193" s="120"/>
    </row>
    <row r="194" spans="13:29" s="110" customFormat="1" x14ac:dyDescent="0.25">
      <c r="M194" s="284"/>
      <c r="Z194" s="120"/>
      <c r="AA194" s="120"/>
      <c r="AB194" s="120"/>
      <c r="AC194" s="120"/>
    </row>
    <row r="195" spans="13:29" s="110" customFormat="1" x14ac:dyDescent="0.25">
      <c r="M195" s="284"/>
      <c r="Z195" s="120"/>
      <c r="AA195" s="120"/>
      <c r="AB195" s="120"/>
      <c r="AC195" s="120"/>
    </row>
    <row r="196" spans="13:29" s="110" customFormat="1" x14ac:dyDescent="0.25">
      <c r="M196" s="284"/>
      <c r="Z196" s="120"/>
      <c r="AA196" s="120"/>
      <c r="AB196" s="120"/>
      <c r="AC196" s="120"/>
    </row>
    <row r="197" spans="13:29" s="110" customFormat="1" x14ac:dyDescent="0.25">
      <c r="M197" s="284"/>
      <c r="Z197" s="120"/>
      <c r="AA197" s="120"/>
      <c r="AB197" s="120"/>
      <c r="AC197" s="120"/>
    </row>
    <row r="198" spans="13:29" s="110" customFormat="1" x14ac:dyDescent="0.25">
      <c r="M198" s="284"/>
      <c r="Z198" s="120"/>
      <c r="AA198" s="120"/>
      <c r="AB198" s="120"/>
      <c r="AC198" s="120"/>
    </row>
    <row r="199" spans="13:29" s="110" customFormat="1" x14ac:dyDescent="0.25">
      <c r="M199" s="284"/>
      <c r="Z199" s="120"/>
      <c r="AA199" s="120"/>
      <c r="AB199" s="120"/>
      <c r="AC199" s="120"/>
    </row>
    <row r="200" spans="13:29" s="110" customFormat="1" x14ac:dyDescent="0.25">
      <c r="M200" s="284"/>
      <c r="Z200" s="120"/>
      <c r="AA200" s="120"/>
      <c r="AB200" s="120"/>
      <c r="AC200" s="120"/>
    </row>
    <row r="201" spans="13:29" s="110" customFormat="1" x14ac:dyDescent="0.25">
      <c r="M201" s="284"/>
      <c r="Z201" s="120"/>
      <c r="AA201" s="120"/>
      <c r="AB201" s="120"/>
      <c r="AC201" s="120"/>
    </row>
    <row r="202" spans="13:29" s="110" customFormat="1" x14ac:dyDescent="0.25">
      <c r="M202" s="284"/>
      <c r="Z202" s="120"/>
      <c r="AA202" s="120"/>
      <c r="AB202" s="120"/>
      <c r="AC202" s="120"/>
    </row>
    <row r="203" spans="13:29" s="110" customFormat="1" x14ac:dyDescent="0.25">
      <c r="M203" s="284"/>
      <c r="Z203" s="120"/>
      <c r="AA203" s="120"/>
      <c r="AB203" s="120"/>
      <c r="AC203" s="120"/>
    </row>
    <row r="204" spans="13:29" s="110" customFormat="1" x14ac:dyDescent="0.25">
      <c r="M204" s="284"/>
      <c r="Z204" s="120"/>
      <c r="AA204" s="120"/>
      <c r="AB204" s="120"/>
      <c r="AC204" s="120"/>
    </row>
    <row r="205" spans="13:29" s="110" customFormat="1" x14ac:dyDescent="0.25">
      <c r="M205" s="284"/>
      <c r="Z205" s="120"/>
      <c r="AA205" s="120"/>
      <c r="AB205" s="120"/>
      <c r="AC205" s="120"/>
    </row>
    <row r="206" spans="13:29" s="110" customFormat="1" x14ac:dyDescent="0.25">
      <c r="M206" s="284"/>
      <c r="Z206" s="120"/>
      <c r="AA206" s="120"/>
      <c r="AB206" s="120"/>
      <c r="AC206" s="120"/>
    </row>
    <row r="207" spans="13:29" s="110" customFormat="1" x14ac:dyDescent="0.25">
      <c r="M207" s="284"/>
      <c r="Z207" s="120"/>
      <c r="AA207" s="120"/>
      <c r="AB207" s="120"/>
      <c r="AC207" s="120"/>
    </row>
    <row r="208" spans="13:29" s="110" customFormat="1" x14ac:dyDescent="0.25">
      <c r="M208" s="284"/>
      <c r="Z208" s="120"/>
      <c r="AA208" s="120"/>
      <c r="AB208" s="120"/>
      <c r="AC208" s="120"/>
    </row>
    <row r="209" spans="13:29" s="110" customFormat="1" x14ac:dyDescent="0.25">
      <c r="M209" s="284"/>
      <c r="Z209" s="120"/>
      <c r="AA209" s="120"/>
      <c r="AB209" s="120"/>
      <c r="AC209" s="120"/>
    </row>
    <row r="210" spans="13:29" s="110" customFormat="1" x14ac:dyDescent="0.25">
      <c r="M210" s="284"/>
      <c r="Z210" s="120"/>
      <c r="AA210" s="120"/>
      <c r="AB210" s="120"/>
      <c r="AC210" s="120"/>
    </row>
    <row r="211" spans="13:29" s="110" customFormat="1" x14ac:dyDescent="0.25">
      <c r="M211" s="284"/>
      <c r="Z211" s="120"/>
      <c r="AA211" s="120"/>
      <c r="AB211" s="120"/>
      <c r="AC211" s="120"/>
    </row>
    <row r="212" spans="13:29" s="110" customFormat="1" x14ac:dyDescent="0.25">
      <c r="M212" s="284"/>
      <c r="Z212" s="120"/>
      <c r="AA212" s="120"/>
      <c r="AB212" s="120"/>
      <c r="AC212" s="120"/>
    </row>
    <row r="213" spans="13:29" s="110" customFormat="1" x14ac:dyDescent="0.25">
      <c r="M213" s="284"/>
      <c r="Z213" s="120"/>
      <c r="AA213" s="120"/>
      <c r="AB213" s="120"/>
      <c r="AC213" s="120"/>
    </row>
    <row r="214" spans="13:29" s="110" customFormat="1" x14ac:dyDescent="0.25">
      <c r="M214" s="284"/>
      <c r="Z214" s="120"/>
      <c r="AA214" s="120"/>
      <c r="AB214" s="120"/>
      <c r="AC214" s="120"/>
    </row>
    <row r="215" spans="13:29" s="110" customFormat="1" x14ac:dyDescent="0.25">
      <c r="M215" s="284"/>
      <c r="Z215" s="120"/>
      <c r="AA215" s="120"/>
      <c r="AB215" s="120"/>
      <c r="AC215" s="120"/>
    </row>
    <row r="216" spans="13:29" s="110" customFormat="1" x14ac:dyDescent="0.25">
      <c r="M216" s="284"/>
      <c r="Z216" s="120"/>
      <c r="AA216" s="120"/>
      <c r="AB216" s="120"/>
      <c r="AC216" s="120"/>
    </row>
    <row r="217" spans="13:29" s="110" customFormat="1" x14ac:dyDescent="0.25">
      <c r="M217" s="284"/>
      <c r="Z217" s="120"/>
      <c r="AA217" s="120"/>
      <c r="AB217" s="120"/>
      <c r="AC217" s="120"/>
    </row>
    <row r="218" spans="13:29" s="110" customFormat="1" x14ac:dyDescent="0.25">
      <c r="M218" s="284"/>
      <c r="Z218" s="120"/>
      <c r="AA218" s="120"/>
      <c r="AB218" s="120"/>
      <c r="AC218" s="120"/>
    </row>
    <row r="219" spans="13:29" s="110" customFormat="1" x14ac:dyDescent="0.25">
      <c r="M219" s="284"/>
      <c r="Z219" s="120"/>
      <c r="AA219" s="120"/>
      <c r="AB219" s="120"/>
      <c r="AC219" s="120"/>
    </row>
    <row r="220" spans="13:29" s="110" customFormat="1" x14ac:dyDescent="0.25">
      <c r="M220" s="284"/>
      <c r="Z220" s="120"/>
      <c r="AA220" s="120"/>
      <c r="AB220" s="120"/>
      <c r="AC220" s="120"/>
    </row>
    <row r="221" spans="13:29" s="110" customFormat="1" x14ac:dyDescent="0.25">
      <c r="M221" s="284"/>
      <c r="Z221" s="120"/>
      <c r="AA221" s="120"/>
      <c r="AB221" s="120"/>
      <c r="AC221" s="120"/>
    </row>
    <row r="222" spans="13:29" s="110" customFormat="1" x14ac:dyDescent="0.25">
      <c r="M222" s="284"/>
      <c r="Z222" s="120"/>
      <c r="AA222" s="120"/>
      <c r="AB222" s="120"/>
      <c r="AC222" s="120"/>
    </row>
    <row r="223" spans="13:29" s="110" customFormat="1" x14ac:dyDescent="0.25">
      <c r="M223" s="284"/>
      <c r="Z223" s="120"/>
      <c r="AA223" s="120"/>
      <c r="AB223" s="120"/>
      <c r="AC223" s="120"/>
    </row>
    <row r="224" spans="13:29" s="110" customFormat="1" x14ac:dyDescent="0.25">
      <c r="M224" s="284"/>
      <c r="Z224" s="120"/>
      <c r="AA224" s="120"/>
      <c r="AB224" s="120"/>
      <c r="AC224" s="120"/>
    </row>
    <row r="225" spans="13:29" s="110" customFormat="1" x14ac:dyDescent="0.25">
      <c r="M225" s="284"/>
      <c r="Z225" s="120"/>
      <c r="AA225" s="120"/>
      <c r="AB225" s="120"/>
      <c r="AC225" s="120"/>
    </row>
    <row r="226" spans="13:29" s="110" customFormat="1" x14ac:dyDescent="0.25">
      <c r="M226" s="284"/>
      <c r="Z226" s="120"/>
      <c r="AA226" s="120"/>
      <c r="AB226" s="120"/>
      <c r="AC226" s="120"/>
    </row>
    <row r="227" spans="13:29" s="110" customFormat="1" x14ac:dyDescent="0.25">
      <c r="M227" s="284"/>
      <c r="Z227" s="120"/>
      <c r="AA227" s="120"/>
      <c r="AB227" s="120"/>
      <c r="AC227" s="120"/>
    </row>
    <row r="228" spans="13:29" s="110" customFormat="1" x14ac:dyDescent="0.25">
      <c r="M228" s="284"/>
      <c r="Z228" s="120"/>
      <c r="AA228" s="120"/>
      <c r="AB228" s="120"/>
      <c r="AC228" s="120"/>
    </row>
    <row r="229" spans="13:29" s="110" customFormat="1" x14ac:dyDescent="0.25">
      <c r="M229" s="284"/>
      <c r="Z229" s="120"/>
      <c r="AA229" s="120"/>
      <c r="AB229" s="120"/>
      <c r="AC229" s="120"/>
    </row>
    <row r="230" spans="13:29" s="110" customFormat="1" x14ac:dyDescent="0.25">
      <c r="M230" s="284"/>
      <c r="Z230" s="120"/>
      <c r="AA230" s="120"/>
      <c r="AB230" s="120"/>
      <c r="AC230" s="120"/>
    </row>
  </sheetData>
  <sheetProtection algorithmName="SHA-512" hashValue="wXNCplRDm7H+WCwsBD5aRnP0tR5FyozqJAVT8fowBzkNiAB6sJVMrAjkxHgs+fKyXh+OOCiGa+7ZSsCsHgEA3w==" saltValue="RvGpw6hv8bNMb7bspIaQwA==" spinCount="100000" sheet="1" objects="1" scenarios="1"/>
  <sortState xmlns:xlrd2="http://schemas.microsoft.com/office/spreadsheetml/2017/richdata2" ref="Z2:Z21">
    <sortCondition ref="Z2"/>
  </sortState>
  <dataConsolidate/>
  <mergeCells count="86">
    <mergeCell ref="F28:K28"/>
    <mergeCell ref="B27:C27"/>
    <mergeCell ref="D27:E27"/>
    <mergeCell ref="F27:K27"/>
    <mergeCell ref="F23:K23"/>
    <mergeCell ref="F25:K25"/>
    <mergeCell ref="F24:K24"/>
    <mergeCell ref="D26:E26"/>
    <mergeCell ref="F26:K26"/>
    <mergeCell ref="A27:A28"/>
    <mergeCell ref="B12:C12"/>
    <mergeCell ref="D12:E12"/>
    <mergeCell ref="F12:K12"/>
    <mergeCell ref="B14:C14"/>
    <mergeCell ref="D14:E14"/>
    <mergeCell ref="F14:K14"/>
    <mergeCell ref="D13:E13"/>
    <mergeCell ref="B16:C16"/>
    <mergeCell ref="D16:E16"/>
    <mergeCell ref="F16:K16"/>
    <mergeCell ref="B18:C18"/>
    <mergeCell ref="D18:E18"/>
    <mergeCell ref="F18:K18"/>
    <mergeCell ref="F17:K17"/>
    <mergeCell ref="B28:C28"/>
    <mergeCell ref="A23:A24"/>
    <mergeCell ref="A25:A26"/>
    <mergeCell ref="B20:C20"/>
    <mergeCell ref="A9:A10"/>
    <mergeCell ref="A11:A12"/>
    <mergeCell ref="A13:A14"/>
    <mergeCell ref="A15:A16"/>
    <mergeCell ref="A17:A18"/>
    <mergeCell ref="B21:C21"/>
    <mergeCell ref="B26:C26"/>
    <mergeCell ref="D17:E17"/>
    <mergeCell ref="D19:E19"/>
    <mergeCell ref="F13:K13"/>
    <mergeCell ref="A19:A20"/>
    <mergeCell ref="A21:A22"/>
    <mergeCell ref="F22:K22"/>
    <mergeCell ref="F21:K21"/>
    <mergeCell ref="F19:K19"/>
    <mergeCell ref="D20:E20"/>
    <mergeCell ref="F20:K20"/>
    <mergeCell ref="B19:C19"/>
    <mergeCell ref="B17:C17"/>
    <mergeCell ref="A5:A6"/>
    <mergeCell ref="F4:K4"/>
    <mergeCell ref="D4:E4"/>
    <mergeCell ref="B13:C13"/>
    <mergeCell ref="B15:C15"/>
    <mergeCell ref="B5:C5"/>
    <mergeCell ref="B6:C6"/>
    <mergeCell ref="A8:K8"/>
    <mergeCell ref="B9:C9"/>
    <mergeCell ref="D5:K5"/>
    <mergeCell ref="F15:K15"/>
    <mergeCell ref="D15:E15"/>
    <mergeCell ref="AC1:AD1"/>
    <mergeCell ref="F11:K11"/>
    <mergeCell ref="F9:K9"/>
    <mergeCell ref="D9:E9"/>
    <mergeCell ref="D11:E11"/>
    <mergeCell ref="B7:K7"/>
    <mergeCell ref="B10:C10"/>
    <mergeCell ref="F10:K10"/>
    <mergeCell ref="D10:E10"/>
    <mergeCell ref="A1:K1"/>
    <mergeCell ref="B3:C3"/>
    <mergeCell ref="D3:K3"/>
    <mergeCell ref="A2:K2"/>
    <mergeCell ref="B4:C4"/>
    <mergeCell ref="B11:C11"/>
    <mergeCell ref="D6:K6"/>
    <mergeCell ref="B69:D69"/>
    <mergeCell ref="B23:C23"/>
    <mergeCell ref="B25:C25"/>
    <mergeCell ref="D21:E21"/>
    <mergeCell ref="D23:E23"/>
    <mergeCell ref="D25:E25"/>
    <mergeCell ref="B24:C24"/>
    <mergeCell ref="D24:E24"/>
    <mergeCell ref="B22:C22"/>
    <mergeCell ref="D22:E22"/>
    <mergeCell ref="D28:E28"/>
  </mergeCells>
  <conditionalFormatting sqref="A21">
    <cfRule type="containsText" dxfId="401" priority="26" operator="containsText" text="Alerta">
      <formula>NOT(ISERROR(SEARCH("Alerta",A21)))</formula>
    </cfRule>
  </conditionalFormatting>
  <conditionalFormatting sqref="A9:C9 A1:K6 A7:B7 A8:K8">
    <cfRule type="containsText" dxfId="400" priority="180" operator="containsText" text="Alerta">
      <formula>NOT(ISERROR(SEARCH("Alerta",A1)))</formula>
    </cfRule>
  </conditionalFormatting>
  <conditionalFormatting sqref="A11:C11">
    <cfRule type="containsText" dxfId="399" priority="92" operator="containsText" text="Alerta">
      <formula>NOT(ISERROR(SEARCH("Alerta",A11)))</formula>
    </cfRule>
  </conditionalFormatting>
  <conditionalFormatting sqref="A13:C13">
    <cfRule type="containsText" dxfId="398" priority="90" operator="containsText" text="Alerta">
      <formula>NOT(ISERROR(SEARCH("Alerta",A13)))</formula>
    </cfRule>
  </conditionalFormatting>
  <conditionalFormatting sqref="A15:C15">
    <cfRule type="containsText" dxfId="397" priority="88" operator="containsText" text="Alerta">
      <formula>NOT(ISERROR(SEARCH("Alerta",A15)))</formula>
    </cfRule>
  </conditionalFormatting>
  <conditionalFormatting sqref="A17:C17">
    <cfRule type="containsText" dxfId="396" priority="86" operator="containsText" text="Alerta">
      <formula>NOT(ISERROR(SEARCH("Alerta",A17)))</formula>
    </cfRule>
  </conditionalFormatting>
  <conditionalFormatting sqref="A19:C19">
    <cfRule type="containsText" dxfId="395" priority="84" operator="containsText" text="Alerta">
      <formula>NOT(ISERROR(SEARCH("Alerta",A19)))</formula>
    </cfRule>
  </conditionalFormatting>
  <conditionalFormatting sqref="A23:C23">
    <cfRule type="containsText" dxfId="394" priority="80" operator="containsText" text="Alerta">
      <formula>NOT(ISERROR(SEARCH("Alerta",A23)))</formula>
    </cfRule>
  </conditionalFormatting>
  <conditionalFormatting sqref="A25:C25">
    <cfRule type="containsText" dxfId="393" priority="78" operator="containsText" text="Alerta">
      <formula>NOT(ISERROR(SEARCH("Alerta",A25)))</formula>
    </cfRule>
  </conditionalFormatting>
  <conditionalFormatting sqref="A27:C27">
    <cfRule type="containsText" dxfId="392" priority="76" operator="containsText" text="Alerta">
      <formula>NOT(ISERROR(SEARCH("Alerta",A27)))</formula>
    </cfRule>
  </conditionalFormatting>
  <conditionalFormatting sqref="A29:K68 A69:B69 E69:K69 A70:K81 B82:K83 A84:K1048576">
    <cfRule type="containsText" dxfId="391" priority="196" operator="containsText" text="Alerta">
      <formula>NOT(ISERROR(SEARCH("Alerta",A29)))</formula>
    </cfRule>
  </conditionalFormatting>
  <conditionalFormatting sqref="B82:L83 A84:L1048576 A1:L81">
    <cfRule type="containsText" dxfId="390" priority="25" operator="containsText" text="Alert">
      <formula>NOT(ISERROR(SEARCH("Alert",A1)))</formula>
    </cfRule>
  </conditionalFormatting>
  <conditionalFormatting sqref="B3:C4">
    <cfRule type="containsBlanks" dxfId="389" priority="198">
      <formula>LEN(TRIM(B3))=0</formula>
    </cfRule>
  </conditionalFormatting>
  <conditionalFormatting sqref="B5:C6">
    <cfRule type="containsBlanks" dxfId="388" priority="94">
      <formula>LEN(TRIM(B5))=0</formula>
    </cfRule>
  </conditionalFormatting>
  <conditionalFormatting sqref="B9:C9 B11:C11 B13:C13 B15:C15 B17:C17 B19:C19 B21:C21 B23:C23 B25:C25 B27:C27">
    <cfRule type="containsText" dxfId="387" priority="21" operator="containsText" text="Not applicable">
      <formula>NOT(ISERROR(SEARCH("Not applicable",B9)))</formula>
    </cfRule>
    <cfRule type="containsText" dxfId="386" priority="22" operator="containsText" text="Other">
      <formula>NOT(ISERROR(SEARCH("Other",B9)))</formula>
    </cfRule>
    <cfRule type="duplicateValues" dxfId="385" priority="23"/>
    <cfRule type="containsBlanks" dxfId="384" priority="95">
      <formula>LEN(TRIM(B9))=0</formula>
    </cfRule>
  </conditionalFormatting>
  <conditionalFormatting sqref="B9:C9">
    <cfRule type="containsBlanks" dxfId="383" priority="93">
      <formula>LEN(TRIM(B9))=0</formula>
    </cfRule>
  </conditionalFormatting>
  <conditionalFormatting sqref="B10:C28">
    <cfRule type="containsText" dxfId="382" priority="96" operator="containsText" text="Alerta">
      <formula>NOT(ISERROR(SEARCH("Alerta",B10)))</formula>
    </cfRule>
  </conditionalFormatting>
  <conditionalFormatting sqref="B11:C11">
    <cfRule type="containsBlanks" dxfId="381" priority="91">
      <formula>LEN(TRIM(B11))=0</formula>
    </cfRule>
  </conditionalFormatting>
  <conditionalFormatting sqref="B13:C13">
    <cfRule type="containsBlanks" dxfId="380" priority="89">
      <formula>LEN(TRIM(B13))=0</formula>
    </cfRule>
  </conditionalFormatting>
  <conditionalFormatting sqref="B15:C15">
    <cfRule type="containsBlanks" dxfId="379" priority="87">
      <formula>LEN(TRIM(B15))=0</formula>
    </cfRule>
  </conditionalFormatting>
  <conditionalFormatting sqref="B17:C17">
    <cfRule type="containsBlanks" dxfId="378" priority="85">
      <formula>LEN(TRIM(B17))=0</formula>
    </cfRule>
  </conditionalFormatting>
  <conditionalFormatting sqref="B19:C19">
    <cfRule type="containsBlanks" dxfId="377" priority="83">
      <formula>LEN(TRIM(B19))=0</formula>
    </cfRule>
  </conditionalFormatting>
  <conditionalFormatting sqref="B21:C21">
    <cfRule type="containsBlanks" dxfId="376" priority="81">
      <formula>LEN(TRIM(B21))=0</formula>
    </cfRule>
    <cfRule type="containsText" dxfId="375" priority="82" operator="containsText" text="Alerta">
      <formula>NOT(ISERROR(SEARCH("Alerta",B21)))</formula>
    </cfRule>
  </conditionalFormatting>
  <conditionalFormatting sqref="B23:C23">
    <cfRule type="containsBlanks" dxfId="374" priority="79">
      <formula>LEN(TRIM(B23))=0</formula>
    </cfRule>
  </conditionalFormatting>
  <conditionalFormatting sqref="B25:C25">
    <cfRule type="containsBlanks" dxfId="373" priority="77">
      <formula>LEN(TRIM(B25))=0</formula>
    </cfRule>
  </conditionalFormatting>
  <conditionalFormatting sqref="B27:C27">
    <cfRule type="containsBlanks" dxfId="372" priority="75">
      <formula>LEN(TRIM(B27))=0</formula>
    </cfRule>
  </conditionalFormatting>
  <conditionalFormatting sqref="B7:K7">
    <cfRule type="containsBlanks" dxfId="371" priority="24">
      <formula>LEN(TRIM(B7))=0</formula>
    </cfRule>
  </conditionalFormatting>
  <conditionalFormatting sqref="D4:E4">
    <cfRule type="containsBlanks" dxfId="370" priority="197">
      <formula>LEN(TRIM(D4))=0</formula>
    </cfRule>
  </conditionalFormatting>
  <conditionalFormatting sqref="D9:E28">
    <cfRule type="containsBlanks" dxfId="369" priority="27">
      <formula>LEN(TRIM(D9))=0</formula>
    </cfRule>
    <cfRule type="containsBlanks" dxfId="368" priority="28">
      <formula>LEN(TRIM(D9))=0</formula>
    </cfRule>
  </conditionalFormatting>
  <conditionalFormatting sqref="D9:F28">
    <cfRule type="containsText" dxfId="367" priority="29" operator="containsText" text="Alerta">
      <formula>NOT(ISERROR(SEARCH("Alerta",D9)))</formula>
    </cfRule>
  </conditionalFormatting>
  <conditionalFormatting sqref="B17:C17">
    <cfRule type="containsText" dxfId="26" priority="20" operator="containsText" text="Alerta">
      <formula>NOT(ISERROR(SEARCH("Alerta",B17)))</formula>
    </cfRule>
  </conditionalFormatting>
  <conditionalFormatting sqref="B17:C17">
    <cfRule type="containsBlanks" dxfId="25" priority="19">
      <formula>LEN(TRIM(B17))=0</formula>
    </cfRule>
  </conditionalFormatting>
  <conditionalFormatting sqref="B19:C19">
    <cfRule type="containsText" dxfId="24" priority="18" operator="containsText" text="Alerta">
      <formula>NOT(ISERROR(SEARCH("Alerta",B19)))</formula>
    </cfRule>
  </conditionalFormatting>
  <conditionalFormatting sqref="B19:C19">
    <cfRule type="containsBlanks" dxfId="23" priority="17">
      <formula>LEN(TRIM(B19))=0</formula>
    </cfRule>
  </conditionalFormatting>
  <conditionalFormatting sqref="B21:C21">
    <cfRule type="containsText" dxfId="22" priority="16" operator="containsText" text="Alerta">
      <formula>NOT(ISERROR(SEARCH("Alerta",B21)))</formula>
    </cfRule>
  </conditionalFormatting>
  <conditionalFormatting sqref="B21:C21">
    <cfRule type="containsBlanks" dxfId="21" priority="15">
      <formula>LEN(TRIM(B21))=0</formula>
    </cfRule>
  </conditionalFormatting>
  <conditionalFormatting sqref="B21:C21">
    <cfRule type="containsText" dxfId="20" priority="14" operator="containsText" text="Alerta">
      <formula>NOT(ISERROR(SEARCH("Alerta",B21)))</formula>
    </cfRule>
  </conditionalFormatting>
  <conditionalFormatting sqref="B21:C21">
    <cfRule type="containsBlanks" dxfId="19" priority="13">
      <formula>LEN(TRIM(B21))=0</formula>
    </cfRule>
  </conditionalFormatting>
  <conditionalFormatting sqref="B23:C23">
    <cfRule type="containsText" dxfId="18" priority="12" operator="containsText" text="Alerta">
      <formula>NOT(ISERROR(SEARCH("Alerta",B23)))</formula>
    </cfRule>
  </conditionalFormatting>
  <conditionalFormatting sqref="B23:C23">
    <cfRule type="containsBlanks" dxfId="17" priority="11">
      <formula>LEN(TRIM(B23))=0</formula>
    </cfRule>
  </conditionalFormatting>
  <conditionalFormatting sqref="B23:C23">
    <cfRule type="containsText" dxfId="16" priority="10" operator="containsText" text="Alerta">
      <formula>NOT(ISERROR(SEARCH("Alerta",B23)))</formula>
    </cfRule>
  </conditionalFormatting>
  <conditionalFormatting sqref="B23:C23">
    <cfRule type="containsBlanks" dxfId="15" priority="9">
      <formula>LEN(TRIM(B23))=0</formula>
    </cfRule>
  </conditionalFormatting>
  <conditionalFormatting sqref="B25:C25">
    <cfRule type="containsText" dxfId="14" priority="8" operator="containsText" text="Alerta">
      <formula>NOT(ISERROR(SEARCH("Alerta",B25)))</formula>
    </cfRule>
  </conditionalFormatting>
  <conditionalFormatting sqref="B25:C25">
    <cfRule type="containsBlanks" dxfId="13" priority="7">
      <formula>LEN(TRIM(B25))=0</formula>
    </cfRule>
  </conditionalFormatting>
  <conditionalFormatting sqref="B25:C25">
    <cfRule type="containsText" dxfId="12" priority="6" operator="containsText" text="Alerta">
      <formula>NOT(ISERROR(SEARCH("Alerta",B25)))</formula>
    </cfRule>
  </conditionalFormatting>
  <conditionalFormatting sqref="B25:C25">
    <cfRule type="containsBlanks" dxfId="11" priority="5">
      <formula>LEN(TRIM(B25))=0</formula>
    </cfRule>
  </conditionalFormatting>
  <conditionalFormatting sqref="B27:C27">
    <cfRule type="containsText" dxfId="10" priority="4" operator="containsText" text="Alerta">
      <formula>NOT(ISERROR(SEARCH("Alerta",B27)))</formula>
    </cfRule>
  </conditionalFormatting>
  <conditionalFormatting sqref="B27:C27">
    <cfRule type="containsBlanks" dxfId="9" priority="3">
      <formula>LEN(TRIM(B27))=0</formula>
    </cfRule>
  </conditionalFormatting>
  <conditionalFormatting sqref="B27:C27">
    <cfRule type="containsText" dxfId="8" priority="2" operator="containsText" text="Alerta">
      <formula>NOT(ISERROR(SEARCH("Alerta",B27)))</formula>
    </cfRule>
  </conditionalFormatting>
  <conditionalFormatting sqref="B27:C27">
    <cfRule type="containsBlanks" dxfId="7" priority="1">
      <formula>LEN(TRIM(B27))=0</formula>
    </cfRule>
  </conditionalFormatting>
  <dataValidations count="3">
    <dataValidation type="list" allowBlank="1" showInputMessage="1" showErrorMessage="1" sqref="B15:C15 B17:C17 B19:C19 B21:C21 B23:C23 B25:C25 B27:C27" xr:uid="{D7649C62-79F6-4A68-A04A-F1AFDACA8FFC}">
      <formula1>$AC$4:$AC$27</formula1>
    </dataValidation>
    <dataValidation type="list" allowBlank="1" showInputMessage="1" showErrorMessage="1" sqref="B9:C9" xr:uid="{F60172B9-946C-480F-8ED0-85CD434991B6}">
      <formula1>$AC$3:$AC$27</formula1>
    </dataValidation>
    <dataValidation type="list" allowBlank="1" showInputMessage="1" showErrorMessage="1" sqref="B11:C11 B13:C13" xr:uid="{00CBE51D-D6FA-451F-B52B-0E8FCC049857}">
      <formula1>$AC$4:$AC$27</formula1>
    </dataValidation>
  </dataValidations>
  <pageMargins left="0.7" right="0.7" top="0.75" bottom="0.75" header="0.3" footer="0.3"/>
  <pageSetup paperSize="9" orientation="portrait" r:id="rId1"/>
  <tableParts count="2">
    <tablePart r:id="rId2"/>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73C37B82-FEAF-4B81-BD66-996100AEC4AD}">
          <x14:formula1>
            <xm:f>'1.1'!$D$19:$D$31</xm:f>
          </x14:formula1>
          <xm:sqref>B4:C4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B2757-E6DD-495F-B8C2-39B052F6B46A}">
  <dimension ref="A1:H27"/>
  <sheetViews>
    <sheetView workbookViewId="0">
      <selection activeCell="E15" sqref="A15:E15"/>
    </sheetView>
  </sheetViews>
  <sheetFormatPr defaultColWidth="8.85546875" defaultRowHeight="15" x14ac:dyDescent="0.25"/>
  <cols>
    <col min="1" max="1" width="16.42578125" customWidth="1"/>
    <col min="2" max="2" width="90.42578125" customWidth="1"/>
    <col min="4" max="4" width="13.42578125" customWidth="1"/>
    <col min="5" max="5" width="88.42578125" customWidth="1"/>
    <col min="7" max="7" width="47" bestFit="1" customWidth="1"/>
    <col min="8" max="8" width="11.85546875" bestFit="1" customWidth="1"/>
  </cols>
  <sheetData>
    <row r="1" spans="1:8" ht="19.5" thickBot="1" x14ac:dyDescent="0.35">
      <c r="A1" s="646" t="s">
        <v>729</v>
      </c>
      <c r="B1" s="647"/>
      <c r="D1" s="646" t="s">
        <v>730</v>
      </c>
      <c r="E1" s="647"/>
      <c r="G1" s="646" t="s">
        <v>929</v>
      </c>
      <c r="H1" s="647"/>
    </row>
    <row r="2" spans="1:8" x14ac:dyDescent="0.25">
      <c r="A2" s="211" t="s">
        <v>664</v>
      </c>
      <c r="B2" s="211" t="s">
        <v>665</v>
      </c>
      <c r="D2" s="46" t="s">
        <v>171</v>
      </c>
      <c r="E2" s="46" t="s">
        <v>240</v>
      </c>
      <c r="G2" s="417" t="s">
        <v>183</v>
      </c>
      <c r="H2" s="417" t="s">
        <v>171</v>
      </c>
    </row>
    <row r="3" spans="1:8" x14ac:dyDescent="0.25">
      <c r="A3" t="s">
        <v>227</v>
      </c>
      <c r="B3" t="s">
        <v>671</v>
      </c>
      <c r="D3" t="s">
        <v>0</v>
      </c>
      <c r="E3" t="s">
        <v>241</v>
      </c>
      <c r="G3" t="s">
        <v>676</v>
      </c>
      <c r="H3" t="s">
        <v>918</v>
      </c>
    </row>
    <row r="4" spans="1:8" x14ac:dyDescent="0.25">
      <c r="A4" t="s">
        <v>226</v>
      </c>
      <c r="B4" t="s">
        <v>672</v>
      </c>
      <c r="D4" t="s">
        <v>242</v>
      </c>
      <c r="E4" t="s">
        <v>243</v>
      </c>
      <c r="G4" t="s">
        <v>677</v>
      </c>
      <c r="H4" t="s">
        <v>919</v>
      </c>
    </row>
    <row r="5" spans="1:8" x14ac:dyDescent="0.25">
      <c r="A5" t="s">
        <v>232</v>
      </c>
      <c r="B5" t="s">
        <v>764</v>
      </c>
      <c r="D5" t="s">
        <v>836</v>
      </c>
      <c r="E5" t="s">
        <v>245</v>
      </c>
      <c r="G5" t="s">
        <v>678</v>
      </c>
      <c r="H5" t="s">
        <v>920</v>
      </c>
    </row>
    <row r="6" spans="1:8" x14ac:dyDescent="0.25">
      <c r="A6" t="s">
        <v>916</v>
      </c>
      <c r="B6" t="s">
        <v>917</v>
      </c>
      <c r="D6" t="s">
        <v>246</v>
      </c>
      <c r="E6" t="s">
        <v>247</v>
      </c>
      <c r="G6" t="s">
        <v>679</v>
      </c>
      <c r="H6" t="s">
        <v>921</v>
      </c>
    </row>
    <row r="7" spans="1:8" x14ac:dyDescent="0.25">
      <c r="A7" t="s">
        <v>234</v>
      </c>
      <c r="B7" t="s">
        <v>765</v>
      </c>
      <c r="D7" t="s">
        <v>248</v>
      </c>
      <c r="E7" t="s">
        <v>249</v>
      </c>
      <c r="G7" t="s">
        <v>680</v>
      </c>
      <c r="H7" t="s">
        <v>922</v>
      </c>
    </row>
    <row r="8" spans="1:8" x14ac:dyDescent="0.25">
      <c r="A8" t="s">
        <v>228</v>
      </c>
      <c r="B8" t="s">
        <v>766</v>
      </c>
      <c r="D8" t="s">
        <v>250</v>
      </c>
      <c r="E8" t="s">
        <v>251</v>
      </c>
      <c r="G8" t="s">
        <v>681</v>
      </c>
      <c r="H8" t="s">
        <v>923</v>
      </c>
    </row>
    <row r="9" spans="1:8" x14ac:dyDescent="0.25">
      <c r="A9" t="s">
        <v>229</v>
      </c>
      <c r="B9" t="s">
        <v>767</v>
      </c>
      <c r="D9" t="s">
        <v>252</v>
      </c>
      <c r="E9" t="s">
        <v>253</v>
      </c>
      <c r="G9" t="s">
        <v>682</v>
      </c>
      <c r="H9" t="s">
        <v>924</v>
      </c>
    </row>
    <row r="10" spans="1:8" x14ac:dyDescent="0.25">
      <c r="A10" t="s">
        <v>133</v>
      </c>
      <c r="B10" t="s">
        <v>771</v>
      </c>
      <c r="D10" t="s">
        <v>254</v>
      </c>
      <c r="E10" t="s">
        <v>255</v>
      </c>
      <c r="G10" t="s">
        <v>683</v>
      </c>
      <c r="H10" t="s">
        <v>925</v>
      </c>
    </row>
    <row r="11" spans="1:8" x14ac:dyDescent="0.25">
      <c r="A11" t="s">
        <v>233</v>
      </c>
      <c r="B11" t="s">
        <v>768</v>
      </c>
      <c r="D11" t="s">
        <v>256</v>
      </c>
      <c r="E11" t="s">
        <v>257</v>
      </c>
      <c r="G11" t="s">
        <v>684</v>
      </c>
      <c r="H11" t="s">
        <v>926</v>
      </c>
    </row>
    <row r="12" spans="1:8" x14ac:dyDescent="0.25">
      <c r="A12" t="s">
        <v>235</v>
      </c>
      <c r="B12" t="s">
        <v>769</v>
      </c>
      <c r="D12" t="s">
        <v>108</v>
      </c>
      <c r="E12" t="s">
        <v>258</v>
      </c>
      <c r="G12" t="s">
        <v>685</v>
      </c>
      <c r="H12" t="s">
        <v>927</v>
      </c>
    </row>
    <row r="13" spans="1:8" x14ac:dyDescent="0.25">
      <c r="A13" t="s">
        <v>231</v>
      </c>
      <c r="B13" t="s">
        <v>772</v>
      </c>
      <c r="D13" t="s">
        <v>259</v>
      </c>
      <c r="E13" t="s">
        <v>260</v>
      </c>
      <c r="G13" t="s">
        <v>928</v>
      </c>
      <c r="H13" t="s">
        <v>95</v>
      </c>
    </row>
    <row r="14" spans="1:8" x14ac:dyDescent="0.25">
      <c r="A14" t="s">
        <v>230</v>
      </c>
      <c r="B14" t="s">
        <v>673</v>
      </c>
      <c r="D14" t="s">
        <v>261</v>
      </c>
      <c r="E14" t="s">
        <v>262</v>
      </c>
    </row>
    <row r="15" spans="1:8" x14ac:dyDescent="0.25">
      <c r="A15" t="s">
        <v>237</v>
      </c>
      <c r="D15" t="s">
        <v>263</v>
      </c>
      <c r="E15" t="s">
        <v>264</v>
      </c>
    </row>
    <row r="16" spans="1:8" x14ac:dyDescent="0.25">
      <c r="D16" t="s">
        <v>265</v>
      </c>
      <c r="E16" t="s">
        <v>266</v>
      </c>
    </row>
    <row r="17" spans="4:5" x14ac:dyDescent="0.25">
      <c r="D17" t="s">
        <v>267</v>
      </c>
      <c r="E17" t="s">
        <v>268</v>
      </c>
    </row>
    <row r="18" spans="4:5" x14ac:dyDescent="0.25">
      <c r="D18" t="s">
        <v>269</v>
      </c>
      <c r="E18" t="s">
        <v>270</v>
      </c>
    </row>
    <row r="19" spans="4:5" x14ac:dyDescent="0.25">
      <c r="D19" t="s">
        <v>271</v>
      </c>
      <c r="E19" t="s">
        <v>272</v>
      </c>
    </row>
    <row r="20" spans="4:5" x14ac:dyDescent="0.25">
      <c r="D20" t="s">
        <v>273</v>
      </c>
      <c r="E20" t="s">
        <v>274</v>
      </c>
    </row>
    <row r="21" spans="4:5" x14ac:dyDescent="0.25">
      <c r="D21" t="s">
        <v>275</v>
      </c>
      <c r="E21" t="s">
        <v>276</v>
      </c>
    </row>
    <row r="22" spans="4:5" x14ac:dyDescent="0.25">
      <c r="D22" t="s">
        <v>277</v>
      </c>
      <c r="E22" t="s">
        <v>278</v>
      </c>
    </row>
    <row r="23" spans="4:5" x14ac:dyDescent="0.25">
      <c r="D23" t="s">
        <v>279</v>
      </c>
      <c r="E23" t="s">
        <v>280</v>
      </c>
    </row>
    <row r="24" spans="4:5" x14ac:dyDescent="0.25">
      <c r="D24" t="s">
        <v>281</v>
      </c>
      <c r="E24" t="s">
        <v>282</v>
      </c>
    </row>
    <row r="25" spans="4:5" x14ac:dyDescent="0.25">
      <c r="D25" t="s">
        <v>283</v>
      </c>
      <c r="E25" t="s">
        <v>284</v>
      </c>
    </row>
    <row r="26" spans="4:5" x14ac:dyDescent="0.25">
      <c r="D26" t="s">
        <v>285</v>
      </c>
      <c r="E26" t="s">
        <v>286</v>
      </c>
    </row>
    <row r="27" spans="4:5" x14ac:dyDescent="0.25">
      <c r="D27" t="s">
        <v>287</v>
      </c>
    </row>
  </sheetData>
  <mergeCells count="3">
    <mergeCell ref="A1:B1"/>
    <mergeCell ref="D1:E1"/>
    <mergeCell ref="G1:H1"/>
  </mergeCells>
  <pageMargins left="0.7" right="0.7" top="0.75" bottom="0.75" header="0.3" footer="0.3"/>
  <tableParts count="3">
    <tablePart r:id="rId1"/>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69879-A533-41EA-AC7F-FC29ACF7596E}">
  <sheetPr>
    <tabColor theme="5" tint="-0.249977111117893"/>
  </sheetPr>
  <dimension ref="A1:CE68"/>
  <sheetViews>
    <sheetView workbookViewId="0">
      <pane xSplit="2" ySplit="3" topLeftCell="C4" activePane="bottomRight" state="frozen"/>
      <selection activeCell="C3" sqref="C3:L3"/>
      <selection pane="topRight" activeCell="C3" sqref="C3:L3"/>
      <selection pane="bottomLeft" activeCell="C3" sqref="C3:L3"/>
      <selection pane="bottomRight" activeCell="C31" sqref="C31:BE50"/>
    </sheetView>
  </sheetViews>
  <sheetFormatPr defaultColWidth="8.85546875" defaultRowHeight="15" x14ac:dyDescent="0.25"/>
  <cols>
    <col min="1" max="1" width="9.140625" customWidth="1"/>
    <col min="2" max="2" width="11.42578125" customWidth="1"/>
    <col min="3" max="3" width="55.42578125" customWidth="1"/>
    <col min="4" max="4" width="14.42578125" hidden="1" customWidth="1"/>
    <col min="5" max="5" width="14" hidden="1" customWidth="1"/>
    <col min="6" max="6" width="10.85546875" hidden="1" customWidth="1"/>
    <col min="7" max="7" width="12.42578125" customWidth="1"/>
    <col min="8" max="9" width="9.42578125" customWidth="1"/>
    <col min="10" max="18" width="2.42578125" customWidth="1"/>
    <col min="19" max="57" width="2.85546875" customWidth="1"/>
    <col min="58" max="58" width="48.42578125" style="110" customWidth="1"/>
    <col min="59" max="60" width="9.140625" style="122" hidden="1" customWidth="1"/>
    <col min="61" max="61" width="25.42578125" style="122" hidden="1" customWidth="1"/>
    <col min="62" max="62" width="45.42578125" style="122" hidden="1" customWidth="1"/>
    <col min="63" max="63" width="19.42578125" style="122" hidden="1" customWidth="1"/>
    <col min="64" max="81" width="4.42578125" style="120" customWidth="1"/>
    <col min="82" max="83" width="4.42578125" style="122" customWidth="1"/>
  </cols>
  <sheetData>
    <row r="1" spans="1:83" s="1" customFormat="1" ht="23.45" customHeight="1" x14ac:dyDescent="0.25">
      <c r="B1" s="623" t="s">
        <v>837</v>
      </c>
      <c r="C1" s="623"/>
      <c r="D1" s="623"/>
      <c r="E1" s="623"/>
      <c r="F1" s="623"/>
      <c r="G1" s="623"/>
      <c r="H1" s="623"/>
      <c r="I1" s="623"/>
      <c r="J1" s="648">
        <f ca="1">YEAR(F25)</f>
        <v>2025</v>
      </c>
      <c r="K1" s="648"/>
      <c r="L1" s="648"/>
      <c r="M1" s="648"/>
      <c r="N1" s="648"/>
      <c r="O1" s="648"/>
      <c r="P1" s="648"/>
      <c r="Q1" s="648"/>
      <c r="R1" s="648"/>
      <c r="S1" s="648"/>
      <c r="T1" s="648"/>
      <c r="U1" s="648"/>
      <c r="V1" s="648">
        <f ca="1">+J1+1</f>
        <v>2026</v>
      </c>
      <c r="W1" s="648"/>
      <c r="X1" s="648"/>
      <c r="Y1" s="648"/>
      <c r="Z1" s="648"/>
      <c r="AA1" s="648"/>
      <c r="AB1" s="648"/>
      <c r="AC1" s="648"/>
      <c r="AD1" s="648"/>
      <c r="AE1" s="648"/>
      <c r="AF1" s="648"/>
      <c r="AG1" s="648"/>
      <c r="AH1" s="648">
        <f ca="1">+V1+1</f>
        <v>2027</v>
      </c>
      <c r="AI1" s="648"/>
      <c r="AJ1" s="648"/>
      <c r="AK1" s="648"/>
      <c r="AL1" s="648"/>
      <c r="AM1" s="648"/>
      <c r="AN1" s="648"/>
      <c r="AO1" s="648"/>
      <c r="AP1" s="648"/>
      <c r="AQ1" s="648"/>
      <c r="AR1" s="648"/>
      <c r="AS1" s="648"/>
      <c r="AT1" s="648">
        <f ca="1">+AH1+1</f>
        <v>2028</v>
      </c>
      <c r="AU1" s="648"/>
      <c r="AV1" s="648"/>
      <c r="AW1" s="648"/>
      <c r="AX1" s="648"/>
      <c r="AY1" s="648"/>
      <c r="AZ1" s="648"/>
      <c r="BA1" s="648"/>
      <c r="BB1" s="648"/>
      <c r="BC1" s="648"/>
      <c r="BD1" s="648"/>
      <c r="BE1" s="648"/>
      <c r="BF1" s="109"/>
      <c r="BG1" s="123"/>
      <c r="BH1" s="123"/>
      <c r="BI1" s="123"/>
      <c r="BJ1" s="123"/>
      <c r="BK1" s="123"/>
      <c r="BL1" s="122"/>
      <c r="BM1" s="122"/>
      <c r="BN1" s="122"/>
      <c r="BO1" s="122"/>
      <c r="BP1" s="122"/>
      <c r="BQ1" s="122"/>
      <c r="BR1" s="122"/>
      <c r="BS1" s="122"/>
      <c r="BT1" s="122"/>
      <c r="BU1" s="122"/>
      <c r="BV1" s="122"/>
      <c r="BW1" s="122"/>
      <c r="BX1" s="122"/>
      <c r="BY1" s="122"/>
      <c r="BZ1" s="122"/>
      <c r="CA1" s="122"/>
      <c r="CB1" s="122"/>
      <c r="CC1" s="122"/>
      <c r="CD1" s="122"/>
      <c r="CE1" s="122"/>
    </row>
    <row r="2" spans="1:83" x14ac:dyDescent="0.25">
      <c r="A2" t="s">
        <v>74</v>
      </c>
      <c r="B2" s="15" t="s">
        <v>11</v>
      </c>
      <c r="C2" s="15" t="s">
        <v>838</v>
      </c>
      <c r="D2" s="15"/>
      <c r="E2" s="15"/>
      <c r="F2" s="15"/>
      <c r="G2" s="15" t="s">
        <v>871</v>
      </c>
      <c r="H2" s="15" t="s">
        <v>651</v>
      </c>
      <c r="I2" s="15" t="s">
        <v>881</v>
      </c>
      <c r="J2" s="16" t="s">
        <v>2</v>
      </c>
      <c r="K2" s="16" t="s">
        <v>3</v>
      </c>
      <c r="L2" s="16" t="s">
        <v>4</v>
      </c>
      <c r="M2" s="16" t="s">
        <v>5</v>
      </c>
      <c r="N2" s="16" t="s">
        <v>4</v>
      </c>
      <c r="O2" s="16" t="s">
        <v>2</v>
      </c>
      <c r="P2" s="16" t="s">
        <v>2</v>
      </c>
      <c r="Q2" s="16" t="s">
        <v>5</v>
      </c>
      <c r="R2" s="16" t="s">
        <v>6</v>
      </c>
      <c r="S2" s="16" t="s">
        <v>7</v>
      </c>
      <c r="T2" s="16" t="s">
        <v>8</v>
      </c>
      <c r="U2" s="16" t="s">
        <v>9</v>
      </c>
      <c r="V2" s="16" t="s">
        <v>2</v>
      </c>
      <c r="W2" s="16" t="s">
        <v>3</v>
      </c>
      <c r="X2" s="16" t="s">
        <v>4</v>
      </c>
      <c r="Y2" s="16" t="s">
        <v>5</v>
      </c>
      <c r="Z2" s="16" t="s">
        <v>4</v>
      </c>
      <c r="AA2" s="16" t="s">
        <v>2</v>
      </c>
      <c r="AB2" s="16" t="s">
        <v>2</v>
      </c>
      <c r="AC2" s="16" t="s">
        <v>5</v>
      </c>
      <c r="AD2" s="16" t="s">
        <v>6</v>
      </c>
      <c r="AE2" s="16" t="s">
        <v>7</v>
      </c>
      <c r="AF2" s="16" t="s">
        <v>8</v>
      </c>
      <c r="AG2" s="16" t="s">
        <v>9</v>
      </c>
      <c r="AH2" s="16" t="s">
        <v>2</v>
      </c>
      <c r="AI2" s="16" t="s">
        <v>3</v>
      </c>
      <c r="AJ2" s="16" t="s">
        <v>4</v>
      </c>
      <c r="AK2" s="16" t="s">
        <v>5</v>
      </c>
      <c r="AL2" s="16" t="s">
        <v>4</v>
      </c>
      <c r="AM2" s="16" t="s">
        <v>2</v>
      </c>
      <c r="AN2" s="16" t="s">
        <v>2</v>
      </c>
      <c r="AO2" s="16" t="s">
        <v>5</v>
      </c>
      <c r="AP2" s="16" t="s">
        <v>6</v>
      </c>
      <c r="AQ2" s="16" t="s">
        <v>7</v>
      </c>
      <c r="AR2" s="16" t="s">
        <v>8</v>
      </c>
      <c r="AS2" s="263" t="s">
        <v>9</v>
      </c>
      <c r="AT2" s="16" t="s">
        <v>2</v>
      </c>
      <c r="AU2" s="16" t="s">
        <v>3</v>
      </c>
      <c r="AV2" s="16" t="s">
        <v>4</v>
      </c>
      <c r="AW2" s="16" t="s">
        <v>5</v>
      </c>
      <c r="AX2" s="16" t="s">
        <v>4</v>
      </c>
      <c r="AY2" s="16" t="s">
        <v>2</v>
      </c>
      <c r="AZ2" s="16" t="s">
        <v>2</v>
      </c>
      <c r="BA2" s="16" t="s">
        <v>5</v>
      </c>
      <c r="BB2" s="16" t="s">
        <v>6</v>
      </c>
      <c r="BC2" s="16" t="s">
        <v>7</v>
      </c>
      <c r="BD2" s="16" t="s">
        <v>8</v>
      </c>
      <c r="BE2" s="263" t="s">
        <v>9</v>
      </c>
      <c r="BF2" s="649" t="s">
        <v>778</v>
      </c>
      <c r="BI2" s="122" t="s">
        <v>777</v>
      </c>
      <c r="BJ2" s="122" t="s">
        <v>777</v>
      </c>
      <c r="CD2" s="120"/>
      <c r="CE2" s="120"/>
    </row>
    <row r="3" spans="1:83" x14ac:dyDescent="0.25">
      <c r="B3" s="652" t="s">
        <v>745</v>
      </c>
      <c r="C3" s="653"/>
      <c r="D3" s="653"/>
      <c r="E3" s="653"/>
      <c r="F3" s="653"/>
      <c r="G3" s="653"/>
      <c r="H3" s="653"/>
      <c r="I3" s="654"/>
      <c r="J3" s="16">
        <f ca="1">+'4.Team'!J4</f>
        <v>0</v>
      </c>
      <c r="K3" s="16">
        <f ca="1">+'4.Team'!K4</f>
        <v>0</v>
      </c>
      <c r="L3" s="16" t="e">
        <f ca="1">+'4.Team'!L4</f>
        <v>#N/A</v>
      </c>
      <c r="M3" s="16" t="e">
        <f ca="1">+'4.Team'!M4</f>
        <v>#N/A</v>
      </c>
      <c r="N3" s="16" t="e">
        <f ca="1">+'4.Team'!N4</f>
        <v>#N/A</v>
      </c>
      <c r="O3" s="16" t="e">
        <f ca="1">+'4.Team'!O4</f>
        <v>#N/A</v>
      </c>
      <c r="P3" s="16" t="e">
        <f ca="1">+'4.Team'!P4</f>
        <v>#N/A</v>
      </c>
      <c r="Q3" s="16" t="e">
        <f ca="1">+'4.Team'!Q4</f>
        <v>#N/A</v>
      </c>
      <c r="R3" s="16" t="e">
        <f ca="1">+'4.Team'!R4</f>
        <v>#N/A</v>
      </c>
      <c r="S3" s="16" t="e">
        <f ca="1">+'4.Team'!S4</f>
        <v>#N/A</v>
      </c>
      <c r="T3" s="16" t="e">
        <f ca="1">+'4.Team'!T4</f>
        <v>#N/A</v>
      </c>
      <c r="U3" s="16" t="e">
        <f ca="1">+'4.Team'!U4</f>
        <v>#N/A</v>
      </c>
      <c r="V3" s="16" t="e">
        <f ca="1">+'4.Team'!V4</f>
        <v>#N/A</v>
      </c>
      <c r="W3" s="16" t="e">
        <f ca="1">+'4.Team'!W4</f>
        <v>#N/A</v>
      </c>
      <c r="X3" s="16" t="e">
        <f ca="1">+'4.Team'!X4</f>
        <v>#N/A</v>
      </c>
      <c r="Y3" s="16" t="e">
        <f ca="1">+'4.Team'!Y4</f>
        <v>#N/A</v>
      </c>
      <c r="Z3" s="16" t="e">
        <f ca="1">+'4.Team'!Z4</f>
        <v>#N/A</v>
      </c>
      <c r="AA3" s="16" t="e">
        <f ca="1">+'4.Team'!AA4</f>
        <v>#N/A</v>
      </c>
      <c r="AB3" s="16" t="e">
        <f ca="1">+'4.Team'!AB4</f>
        <v>#N/A</v>
      </c>
      <c r="AC3" s="16" t="e">
        <f ca="1">+'4.Team'!AC4</f>
        <v>#N/A</v>
      </c>
      <c r="AD3" s="16" t="e">
        <f ca="1">+'4.Team'!AD4</f>
        <v>#N/A</v>
      </c>
      <c r="AE3" s="16" t="e">
        <f ca="1">+'4.Team'!AE4</f>
        <v>#N/A</v>
      </c>
      <c r="AF3" s="16" t="e">
        <f ca="1">+'4.Team'!AF4</f>
        <v>#N/A</v>
      </c>
      <c r="AG3" s="16" t="e">
        <f ca="1">+'4.Team'!AG4</f>
        <v>#N/A</v>
      </c>
      <c r="AH3" s="16" t="e">
        <f ca="1">+'4.Team'!AH4</f>
        <v>#N/A</v>
      </c>
      <c r="AI3" s="16" t="e">
        <f ca="1">+'4.Team'!AI4</f>
        <v>#N/A</v>
      </c>
      <c r="AJ3" s="16" t="e">
        <f ca="1">+'4.Team'!AJ4</f>
        <v>#N/A</v>
      </c>
      <c r="AK3" s="16" t="e">
        <f ca="1">+'4.Team'!AK4</f>
        <v>#N/A</v>
      </c>
      <c r="AL3" s="16" t="e">
        <f ca="1">+'4.Team'!AL4</f>
        <v>#N/A</v>
      </c>
      <c r="AM3" s="16" t="e">
        <f ca="1">+'4.Team'!AM4</f>
        <v>#N/A</v>
      </c>
      <c r="AN3" s="16" t="e">
        <f ca="1">+'4.Team'!AN4</f>
        <v>#N/A</v>
      </c>
      <c r="AO3" s="16" t="e">
        <f ca="1">+'4.Team'!AO4</f>
        <v>#N/A</v>
      </c>
      <c r="AP3" s="16" t="e">
        <f ca="1">+'4.Team'!AP4</f>
        <v>#N/A</v>
      </c>
      <c r="AQ3" s="16" t="e">
        <f ca="1">+'4.Team'!AQ4</f>
        <v>#N/A</v>
      </c>
      <c r="AR3" s="16" t="e">
        <f ca="1">+'4.Team'!AR4</f>
        <v>#N/A</v>
      </c>
      <c r="AS3" s="263" t="e">
        <f ca="1">+'4.Team'!AS4</f>
        <v>#N/A</v>
      </c>
      <c r="AT3" s="263" t="e">
        <f ca="1">+'4.Team'!AT4</f>
        <v>#N/A</v>
      </c>
      <c r="AU3" s="263" t="e">
        <f ca="1">+'4.Team'!AU4</f>
        <v>#N/A</v>
      </c>
      <c r="AV3" s="263" t="e">
        <f ca="1">+'4.Team'!AV4</f>
        <v>#N/A</v>
      </c>
      <c r="AW3" s="263" t="e">
        <f ca="1">+'4.Team'!AW4</f>
        <v>#N/A</v>
      </c>
      <c r="AX3" s="263" t="e">
        <f ca="1">+'4.Team'!AX4</f>
        <v>#N/A</v>
      </c>
      <c r="AY3" s="263" t="e">
        <f ca="1">+'4.Team'!AY4</f>
        <v>#N/A</v>
      </c>
      <c r="AZ3" s="263" t="e">
        <f ca="1">+'4.Team'!AZ4</f>
        <v>#N/A</v>
      </c>
      <c r="BA3" s="263" t="e">
        <f ca="1">+'4.Team'!BA4</f>
        <v>#N/A</v>
      </c>
      <c r="BB3" s="263" t="e">
        <f ca="1">+'4.Team'!BB4</f>
        <v>#N/A</v>
      </c>
      <c r="BC3" s="263" t="e">
        <f ca="1">+'4.Team'!BC4</f>
        <v>#N/A</v>
      </c>
      <c r="BD3" s="263" t="e">
        <f ca="1">+'4.Team'!BD4</f>
        <v>#N/A</v>
      </c>
      <c r="BE3" s="263" t="e">
        <f ca="1">+'4.Team'!BE4</f>
        <v>#N/A</v>
      </c>
      <c r="BF3" s="650"/>
      <c r="BK3" s="122" t="s">
        <v>966</v>
      </c>
    </row>
    <row r="4" spans="1:83" x14ac:dyDescent="0.25">
      <c r="A4" t="s">
        <v>18</v>
      </c>
      <c r="B4" s="3" t="s">
        <v>839</v>
      </c>
      <c r="C4" s="106"/>
      <c r="D4" s="106"/>
      <c r="E4" s="106"/>
      <c r="F4" s="107"/>
      <c r="G4" s="108"/>
      <c r="H4" s="108"/>
      <c r="I4" s="10">
        <f>+H4</f>
        <v>0</v>
      </c>
      <c r="J4" s="8">
        <f ca="1">IF(G4="",0,IF($G4=J$25,1,0))*J$26</f>
        <v>0</v>
      </c>
      <c r="K4" s="8">
        <f ca="1">IF(G4=K$24,1,IF((G4+H4)&lt;3,0,IF(G4&gt;K$24,0,1)))*K$26</f>
        <v>0</v>
      </c>
      <c r="L4" s="8" t="e">
        <f ca="1">(IF(SUM($J4:K4)&gt;($H4-1),0,IF($G4=L$24,1,IF(SUM($J4:K4)=0,0,1))))*L$26</f>
        <v>#N/A</v>
      </c>
      <c r="M4" s="8" t="e">
        <f ca="1">(IF(SUM($J4:L4)&gt;($H4-1),0,IF($G4=M$24,1,IF(SUM($J4:L4)=0,0,1))))*M$26</f>
        <v>#N/A</v>
      </c>
      <c r="N4" s="8" t="e">
        <f ca="1">(IF(SUM($J4:M4)&gt;($H4-1),0,IF($G4=N$24,1,IF(SUM($J4:M4)=0,0,1))))*N$26</f>
        <v>#N/A</v>
      </c>
      <c r="O4" s="8" t="e">
        <f ca="1">(IF(SUM($J4:N4)&gt;($H4-1),0,IF($G4=O$24,1,IF(SUM($J4:N4)=0,0,1))))*O$26</f>
        <v>#N/A</v>
      </c>
      <c r="P4" s="8" t="e">
        <f ca="1">(IF(SUM($J4:O4)&gt;($H4-1),0,IF($G4=P$24,1,IF(SUM($J4:O4)=0,0,1))))*P$26</f>
        <v>#N/A</v>
      </c>
      <c r="Q4" s="8" t="e">
        <f ca="1">(IF(SUM($J4:P4)&gt;($H4-1),0,IF($G4=Q$24,1,IF(SUM($J4:P4)=0,0,1))))*Q$26</f>
        <v>#N/A</v>
      </c>
      <c r="R4" s="8" t="e">
        <f ca="1">(IF(SUM($J4:Q4)&gt;($H4-1),0,IF($G4=R$24,1,IF(SUM($J4:Q4)=0,0,1))))*R$26</f>
        <v>#N/A</v>
      </c>
      <c r="S4" s="8" t="e">
        <f ca="1">(IF(SUM($J4:R4)&gt;($H4-1),0,IF($G4=S$24,1,IF(SUM($J4:R4)=0,0,1))))*S$26</f>
        <v>#N/A</v>
      </c>
      <c r="T4" s="8" t="e">
        <f ca="1">(IF(SUM($J4:S4)&gt;($H4-1),0,IF($G4=T$24,1,IF(SUM($J4:S4)=0,0,1))))*T$26</f>
        <v>#N/A</v>
      </c>
      <c r="U4" s="8" t="e">
        <f ca="1">(IF(SUM($J4:T4)&gt;($H4-1),0,IF($G4=U$24,1,IF(SUM($J4:T4)=0,0,1))))*U$26</f>
        <v>#N/A</v>
      </c>
      <c r="V4" s="8" t="e">
        <f ca="1">(IF(SUM($J4:U4)&gt;($H4-1),0,IF($G4=V$24,1,IF(SUM($J4:U4)=0,0,1))))*V$26</f>
        <v>#N/A</v>
      </c>
      <c r="W4" s="8" t="e">
        <f ca="1">(IF(SUM($J4:V4)&gt;($H4-1),0,IF($G4=W$24,1,IF(SUM($J4:V4)=0,0,1))))*W$26</f>
        <v>#N/A</v>
      </c>
      <c r="X4" s="8" t="e">
        <f ca="1">(IF(SUM($J4:W4)&gt;($H4-1),0,IF($G4=X$24,1,IF(SUM($J4:W4)=0,0,1))))*X$26</f>
        <v>#N/A</v>
      </c>
      <c r="Y4" s="8" t="e">
        <f ca="1">(IF(SUM($J4:X4)&gt;($H4-1),0,IF($G4=Y$24,1,IF(SUM($J4:X4)=0,0,1))))*Y$26</f>
        <v>#N/A</v>
      </c>
      <c r="Z4" s="8" t="e">
        <f ca="1">(IF(SUM($J4:Y4)&gt;($H4-1),0,IF($G4=Z$24,1,IF(SUM($J4:Y4)=0,0,1))))*Z$26</f>
        <v>#N/A</v>
      </c>
      <c r="AA4" s="8" t="e">
        <f ca="1">(IF(SUM($J4:Z4)&gt;($H4-1),0,IF($G4=AA$24,1,IF(SUM($J4:Z4)=0,0,1))))*AA$26</f>
        <v>#N/A</v>
      </c>
      <c r="AB4" s="8" t="e">
        <f ca="1">(IF(SUM($J4:AA4)&gt;($H4-1),0,IF($G4=AB$24,1,IF(SUM($J4:AA4)=0,0,1))))*AB$26</f>
        <v>#N/A</v>
      </c>
      <c r="AC4" s="8" t="e">
        <f ca="1">(IF(SUM($J4:AB4)&gt;($H4-1),0,IF($G4=AC$24,1,IF(SUM($J4:AB4)=0,0,1))))*AC$26</f>
        <v>#N/A</v>
      </c>
      <c r="AD4" s="8" t="e">
        <f ca="1">(IF(SUM($J4:AC4)&gt;($H4-1),0,IF($G4=AD$24,1,IF(SUM($J4:AC4)=0,0,1))))*AD$26</f>
        <v>#N/A</v>
      </c>
      <c r="AE4" s="8" t="e">
        <f ca="1">(IF(SUM($J4:AD4)&gt;($H4-1),0,IF($G4=AE$24,1,IF(SUM($J4:AD4)=0,0,1))))*AE$26</f>
        <v>#N/A</v>
      </c>
      <c r="AF4" s="8" t="e">
        <f ca="1">(IF(SUM($J4:AE4)&gt;($H4-1),0,IF($G4=AF$24,1,IF(SUM($J4:AE4)=0,0,1))))*AF$26</f>
        <v>#N/A</v>
      </c>
      <c r="AG4" s="8" t="e">
        <f ca="1">(IF(SUM($J4:AF4)&gt;($H4-1),0,IF($G4=AG$24,1,IF(SUM($J4:AF4)=0,0,1))))*AG$26</f>
        <v>#N/A</v>
      </c>
      <c r="AH4" s="8" t="e">
        <f ca="1">(IF(SUM($J4:AG4)&gt;($H4-1),0,IF($G4=AH$24,1,IF(SUM($J4:AG4)=0,0,1))))*AH$26</f>
        <v>#N/A</v>
      </c>
      <c r="AI4" s="8" t="e">
        <f ca="1">(IF(SUM($J4:AH4)&gt;($H4-1),0,IF($G4=AI$24,1,IF(SUM($J4:AH4)=0,0,1))))*AI$26</f>
        <v>#N/A</v>
      </c>
      <c r="AJ4" s="8" t="e">
        <f ca="1">(IF(SUM($J4:AI4)&gt;($H4-1),0,IF($G4=AJ$24,1,IF(SUM($J4:AI4)=0,0,1))))*AJ$26</f>
        <v>#N/A</v>
      </c>
      <c r="AK4" s="8" t="e">
        <f ca="1">(IF(SUM($J4:AJ4)&gt;($H4-1),0,IF($G4=AK$24,1,IF(SUM($J4:AJ4)=0,0,1))))*AK$26</f>
        <v>#N/A</v>
      </c>
      <c r="AL4" s="8" t="e">
        <f ca="1">(IF(SUM($J4:AK4)&gt;($H4-1),0,IF($G4=AL$24,1,IF(SUM($J4:AK4)=0,0,1))))*AL$26</f>
        <v>#N/A</v>
      </c>
      <c r="AM4" s="8" t="e">
        <f ca="1">(IF(SUM($J4:AL4)&gt;($H4-1),0,IF($G4=AM$24,1,IF(SUM($J4:AL4)=0,0,1))))*AM$26</f>
        <v>#N/A</v>
      </c>
      <c r="AN4" s="8" t="e">
        <f ca="1">(IF(SUM($J4:AM4)&gt;($H4-1),0,IF($G4=AN$24,1,IF(SUM($J4:AM4)=0,0,1))))*AN$26</f>
        <v>#N/A</v>
      </c>
      <c r="AO4" s="8" t="e">
        <f ca="1">(IF(SUM($J4:AN4)&gt;($H4-1),0,IF($G4=AO$24,1,IF(SUM($J4:AN4)=0,0,1))))*AO$26</f>
        <v>#N/A</v>
      </c>
      <c r="AP4" s="8" t="e">
        <f ca="1">(IF(SUM($J4:AO4)&gt;($H4-1),0,IF($G4=AP$24,1,IF(SUM($J4:AO4)=0,0,1))))*AP$26</f>
        <v>#N/A</v>
      </c>
      <c r="AQ4" s="8" t="e">
        <f ca="1">(IF(SUM($J4:AP4)&gt;($H4-1),0,IF($G4=AQ$24,1,IF(SUM($J4:AP4)=0,0,1))))*AQ$26</f>
        <v>#N/A</v>
      </c>
      <c r="AR4" s="8" t="e">
        <f ca="1">(IF(SUM($J4:AQ4)&gt;($H4-1),0,IF($G4=AR$24,1,IF(SUM($J4:AQ4)=0,0,1))))*AR$26</f>
        <v>#N/A</v>
      </c>
      <c r="AS4" s="8" t="e">
        <f ca="1">(IF(SUM($J4:AR4)&gt;($H4-1),0,IF($G4=AS$24,1,IF(SUM($J4:AR4)=0,0,1))))*AS$26</f>
        <v>#N/A</v>
      </c>
      <c r="AT4" s="8" t="e">
        <f ca="1">(IF(SUM($J4:AS4)&gt;($H4-1),0,IF($G4=AT$24,1,IF(SUM($J4:AS4)=0,0,1))))*AT$26</f>
        <v>#N/A</v>
      </c>
      <c r="AU4" s="8" t="e">
        <f ca="1">(IF(SUM($J4:AT4)&gt;($H4-1),0,IF($G4=AU$24,1,IF(SUM($J4:AT4)=0,0,1))))*AU$26</f>
        <v>#N/A</v>
      </c>
      <c r="AV4" s="8" t="e">
        <f ca="1">(IF(SUM($J4:AU4)&gt;($H4-1),0,IF($G4=AV$24,1,IF(SUM($J4:AU4)=0,0,1))))*AV$26</f>
        <v>#N/A</v>
      </c>
      <c r="AW4" s="8" t="e">
        <f ca="1">(IF(SUM($J4:AV4)&gt;($H4-1),0,IF($G4=AW$24,1,IF(SUM($J4:AV4)=0,0,1))))*AW$26</f>
        <v>#N/A</v>
      </c>
      <c r="AX4" s="8" t="e">
        <f ca="1">(IF(SUM($J4:AW4)&gt;($H4-1),0,IF($G4=AX$24,1,IF(SUM($J4:AW4)=0,0,1))))*AX$26</f>
        <v>#N/A</v>
      </c>
      <c r="AY4" s="8" t="e">
        <f ca="1">(IF(SUM($J4:AX4)&gt;($H4-1),0,IF($G4=AY$24,1,IF(SUM($J4:AX4)=0,0,1))))*AY$26</f>
        <v>#N/A</v>
      </c>
      <c r="AZ4" s="8" t="e">
        <f ca="1">(IF(SUM($J4:AY4)&gt;($H4-1),0,IF($G4=AZ$24,1,IF(SUM($J4:AY4)=0,0,1))))*AZ$26</f>
        <v>#N/A</v>
      </c>
      <c r="BA4" s="8" t="e">
        <f ca="1">(IF(SUM($J4:AZ4)&gt;($H4-1),0,IF($G4=BA$24,1,IF(SUM($J4:AZ4)=0,0,1))))*BA$26</f>
        <v>#N/A</v>
      </c>
      <c r="BB4" s="8" t="e">
        <f ca="1">(IF(SUM($J4:BA4)&gt;($H4-1),0,IF($G4=BB$24,1,IF(SUM($J4:BA4)=0,0,1))))*BB$26</f>
        <v>#N/A</v>
      </c>
      <c r="BC4" s="8" t="e">
        <f ca="1">(IF(SUM($J4:BB4)&gt;($H4-1),0,IF($G4=BC$24,1,IF(SUM($J4:BB4)=0,0,1))))*BC$26</f>
        <v>#N/A</v>
      </c>
      <c r="BD4" s="8" t="e">
        <f ca="1">(IF(SUM($J4:BC4)&gt;($H4-1),0,IF($G4=BD$24,1,IF(SUM($J4:BC4)=0,0,1))))*BD$26</f>
        <v>#N/A</v>
      </c>
      <c r="BE4" s="8" t="e">
        <f ca="1">(IF(SUM($J4:BD4)&gt;($H4-1),0,IF($G4=BE$24,1,IF(SUM($J4:BD4)=0,0,1))))*BE$26</f>
        <v>#N/A</v>
      </c>
      <c r="BF4" s="119" t="str">
        <f>IF('1.G.Data'!C$14="","Alert: Fill Duration (months) on sheet 1. GENERAL DATA",IF(G4="","",CONCATENATE($BI$10,BG4,$BI$11)))</f>
        <v/>
      </c>
      <c r="BG4" s="501">
        <f>IF(G4="",0,'1.G.Data'!C$14+1-'3.Tasks'!G4)</f>
        <v>0</v>
      </c>
      <c r="BI4" s="122" t="s">
        <v>775</v>
      </c>
      <c r="BJ4" s="122" t="s">
        <v>776</v>
      </c>
      <c r="BK4" s="122" t="str">
        <f>IF(I4&gt;0,B4,"N/A")</f>
        <v>N/A</v>
      </c>
    </row>
    <row r="5" spans="1:83" x14ac:dyDescent="0.25">
      <c r="A5" t="s">
        <v>19</v>
      </c>
      <c r="B5" s="3" t="s">
        <v>840</v>
      </c>
      <c r="C5" s="106"/>
      <c r="D5" s="106"/>
      <c r="E5" s="106"/>
      <c r="F5" s="107"/>
      <c r="G5" s="108"/>
      <c r="H5" s="108"/>
      <c r="I5" s="10">
        <f t="shared" ref="I5:I23" si="0">+H5</f>
        <v>0</v>
      </c>
      <c r="J5" s="8">
        <f t="shared" ref="J5:J23" ca="1" si="1">IF(G5="",0,IF($G5=J$25,1,0))*J$26</f>
        <v>0</v>
      </c>
      <c r="K5" s="8">
        <f t="shared" ref="K5:K23" ca="1" si="2">IF(G5=K$24,1,IF((G5+H5)&lt;3,0,IF(G5&gt;K$24,0,1)))*K$26</f>
        <v>0</v>
      </c>
      <c r="L5" s="8" t="e">
        <f ca="1">(IF(SUM($J5:K5)&gt;($H5-1),0,IF($G5=L$24,1,IF(SUM($J5:K5)=0,0,1))))*L$26</f>
        <v>#N/A</v>
      </c>
      <c r="M5" s="8" t="e">
        <f ca="1">(IF(SUM($J5:L5)&gt;($H5-1),0,IF($G5=M$24,1,IF(SUM($J5:L5)=0,0,1))))*M$26</f>
        <v>#N/A</v>
      </c>
      <c r="N5" s="8" t="e">
        <f ca="1">(IF(SUM($J5:M5)&gt;($H5-1),0,IF($G5=N$24,1,IF(SUM($J5:M5)=0,0,1))))*N$26</f>
        <v>#N/A</v>
      </c>
      <c r="O5" s="8" t="e">
        <f ca="1">(IF(SUM($J5:N5)&gt;($H5-1),0,IF($G5=O$24,1,IF(SUM($J5:N5)=0,0,1))))*O$26</f>
        <v>#N/A</v>
      </c>
      <c r="P5" s="8" t="e">
        <f ca="1">(IF(SUM($J5:O5)&gt;($H5-1),0,IF($G5=P$24,1,IF(SUM($J5:O5)=0,0,1))))*P$26</f>
        <v>#N/A</v>
      </c>
      <c r="Q5" s="8" t="e">
        <f ca="1">(IF(SUM($J5:P5)&gt;($H5-1),0,IF($G5=Q$24,1,IF(SUM($J5:P5)=0,0,1))))*Q$26</f>
        <v>#N/A</v>
      </c>
      <c r="R5" s="8" t="e">
        <f ca="1">(IF(SUM($J5:Q5)&gt;($H5-1),0,IF($G5=R$24,1,IF(SUM($J5:Q5)=0,0,1))))*R$26</f>
        <v>#N/A</v>
      </c>
      <c r="S5" s="8" t="e">
        <f ca="1">(IF(SUM($J5:R5)&gt;($H5-1),0,IF($G5=S$24,1,IF(SUM($J5:R5)=0,0,1))))*S$26</f>
        <v>#N/A</v>
      </c>
      <c r="T5" s="8" t="e">
        <f ca="1">(IF(SUM($J5:S5)&gt;($H5-1),0,IF($G5=T$24,1,IF(SUM($J5:S5)=0,0,1))))*T$26</f>
        <v>#N/A</v>
      </c>
      <c r="U5" s="8" t="e">
        <f ca="1">(IF(SUM($J5:T5)&gt;($H5-1),0,IF($G5=U$24,1,IF(SUM($J5:T5)=0,0,1))))*U$26</f>
        <v>#N/A</v>
      </c>
      <c r="V5" s="8" t="e">
        <f ca="1">(IF(SUM($J5:U5)&gt;($H5-1),0,IF($G5=V$24,1,IF(SUM($J5:U5)=0,0,1))))*V$26</f>
        <v>#N/A</v>
      </c>
      <c r="W5" s="8" t="e">
        <f ca="1">(IF(SUM($J5:V5)&gt;($H5-1),0,IF($G5=W$24,1,IF(SUM($J5:V5)=0,0,1))))*W$26</f>
        <v>#N/A</v>
      </c>
      <c r="X5" s="8" t="e">
        <f ca="1">(IF(SUM($J5:W5)&gt;($H5-1),0,IF($G5=X$24,1,IF(SUM($J5:W5)=0,0,1))))*X$26</f>
        <v>#N/A</v>
      </c>
      <c r="Y5" s="8" t="e">
        <f ca="1">(IF(SUM($J5:X5)&gt;($H5-1),0,IF($G5=Y$24,1,IF(SUM($J5:X5)=0,0,1))))*Y$26</f>
        <v>#N/A</v>
      </c>
      <c r="Z5" s="8" t="e">
        <f ca="1">(IF(SUM($J5:Y5)&gt;($H5-1),0,IF($G5=Z$24,1,IF(SUM($J5:Y5)=0,0,1))))*Z$26</f>
        <v>#N/A</v>
      </c>
      <c r="AA5" s="8" t="e">
        <f ca="1">(IF(SUM($J5:Z5)&gt;($H5-1),0,IF($G5=AA$24,1,IF(SUM($J5:Z5)=0,0,1))))*AA$26</f>
        <v>#N/A</v>
      </c>
      <c r="AB5" s="8" t="e">
        <f ca="1">(IF(SUM($J5:AA5)&gt;($H5-1),0,IF($G5=AB$24,1,IF(SUM($J5:AA5)=0,0,1))))*AB$26</f>
        <v>#N/A</v>
      </c>
      <c r="AC5" s="8" t="e">
        <f ca="1">(IF(SUM($J5:AB5)&gt;($H5-1),0,IF($G5=AC$24,1,IF(SUM($J5:AB5)=0,0,1))))*AC$26</f>
        <v>#N/A</v>
      </c>
      <c r="AD5" s="8" t="e">
        <f ca="1">(IF(SUM($J5:AC5)&gt;($H5-1),0,IF($G5=AD$24,1,IF(SUM($J5:AC5)=0,0,1))))*AD$26</f>
        <v>#N/A</v>
      </c>
      <c r="AE5" s="8" t="e">
        <f ca="1">(IF(SUM($J5:AD5)&gt;($H5-1),0,IF($G5=AE$24,1,IF(SUM($J5:AD5)=0,0,1))))*AE$26</f>
        <v>#N/A</v>
      </c>
      <c r="AF5" s="8" t="e">
        <f ca="1">(IF(SUM($J5:AE5)&gt;($H5-1),0,IF($G5=AF$24,1,IF(SUM($J5:AE5)=0,0,1))))*AF$26</f>
        <v>#N/A</v>
      </c>
      <c r="AG5" s="8" t="e">
        <f ca="1">(IF(SUM($J5:AF5)&gt;($H5-1),0,IF($G5=AG$24,1,IF(SUM($J5:AF5)=0,0,1))))*AG$26</f>
        <v>#N/A</v>
      </c>
      <c r="AH5" s="8" t="e">
        <f ca="1">(IF(SUM($J5:AG5)&gt;($H5-1),0,IF($G5=AH$24,1,IF(SUM($J5:AG5)=0,0,1))))*AH$26</f>
        <v>#N/A</v>
      </c>
      <c r="AI5" s="8" t="e">
        <f ca="1">(IF(SUM($J5:AH5)&gt;($H5-1),0,IF($G5=AI$24,1,IF(SUM($J5:AH5)=0,0,1))))*AI$26</f>
        <v>#N/A</v>
      </c>
      <c r="AJ5" s="8" t="e">
        <f ca="1">(IF(SUM($J5:AI5)&gt;($H5-1),0,IF($G5=AJ$24,1,IF(SUM($J5:AI5)=0,0,1))))*AJ$26</f>
        <v>#N/A</v>
      </c>
      <c r="AK5" s="8" t="e">
        <f ca="1">(IF(SUM($J5:AJ5)&gt;($H5-1),0,IF($G5=AK$24,1,IF(SUM($J5:AJ5)=0,0,1))))*AK$26</f>
        <v>#N/A</v>
      </c>
      <c r="AL5" s="8" t="e">
        <f ca="1">(IF(SUM($J5:AK5)&gt;($H5-1),0,IF($G5=AL$24,1,IF(SUM($J5:AK5)=0,0,1))))*AL$26</f>
        <v>#N/A</v>
      </c>
      <c r="AM5" s="8" t="e">
        <f ca="1">(IF(SUM($J5:AL5)&gt;($H5-1),0,IF($G5=AM$24,1,IF(SUM($J5:AL5)=0,0,1))))*AM$26</f>
        <v>#N/A</v>
      </c>
      <c r="AN5" s="8" t="e">
        <f ca="1">(IF(SUM($J5:AM5)&gt;($H5-1),0,IF($G5=AN$24,1,IF(SUM($J5:AM5)=0,0,1))))*AN$26</f>
        <v>#N/A</v>
      </c>
      <c r="AO5" s="8" t="e">
        <f ca="1">(IF(SUM($J5:AN5)&gt;($H5-1),0,IF($G5=AO$24,1,IF(SUM($J5:AN5)=0,0,1))))*AO$26</f>
        <v>#N/A</v>
      </c>
      <c r="AP5" s="8" t="e">
        <f ca="1">(IF(SUM($J5:AO5)&gt;($H5-1),0,IF($G5=AP$24,1,IF(SUM($J5:AO5)=0,0,1))))*AP$26</f>
        <v>#N/A</v>
      </c>
      <c r="AQ5" s="8" t="e">
        <f ca="1">(IF(SUM($J5:AP5)&gt;($H5-1),0,IF($G5=AQ$24,1,IF(SUM($J5:AP5)=0,0,1))))*AQ$26</f>
        <v>#N/A</v>
      </c>
      <c r="AR5" s="8" t="e">
        <f ca="1">(IF(SUM($J5:AQ5)&gt;($H5-1),0,IF($G5=AR$24,1,IF(SUM($J5:AQ5)=0,0,1))))*AR$26</f>
        <v>#N/A</v>
      </c>
      <c r="AS5" s="8" t="e">
        <f ca="1">(IF(SUM($J5:AR5)&gt;($H5-1),0,IF($G5=AS$24,1,IF(SUM($J5:AR5)=0,0,1))))*AS$26</f>
        <v>#N/A</v>
      </c>
      <c r="AT5" s="8" t="e">
        <f ca="1">(IF(SUM($J5:AS5)&gt;($H5-1),0,IF($G5=AT$24,1,IF(SUM($J5:AS5)=0,0,1))))*AT$26</f>
        <v>#N/A</v>
      </c>
      <c r="AU5" s="8" t="e">
        <f ca="1">(IF(SUM($J5:AT5)&gt;($H5-1),0,IF($G5=AU$24,1,IF(SUM($J5:AT5)=0,0,1))))*AU$26</f>
        <v>#N/A</v>
      </c>
      <c r="AV5" s="8" t="e">
        <f ca="1">(IF(SUM($J5:AU5)&gt;($H5-1),0,IF($G5=AV$24,1,IF(SUM($J5:AU5)=0,0,1))))*AV$26</f>
        <v>#N/A</v>
      </c>
      <c r="AW5" s="8" t="e">
        <f ca="1">(IF(SUM($J5:AV5)&gt;($H5-1),0,IF($G5=AW$24,1,IF(SUM($J5:AV5)=0,0,1))))*AW$26</f>
        <v>#N/A</v>
      </c>
      <c r="AX5" s="8" t="e">
        <f ca="1">(IF(SUM($J5:AW5)&gt;($H5-1),0,IF($G5=AX$24,1,IF(SUM($J5:AW5)=0,0,1))))*AX$26</f>
        <v>#N/A</v>
      </c>
      <c r="AY5" s="8" t="e">
        <f ca="1">(IF(SUM($J5:AX5)&gt;($H5-1),0,IF($G5=AY$24,1,IF(SUM($J5:AX5)=0,0,1))))*AY$26</f>
        <v>#N/A</v>
      </c>
      <c r="AZ5" s="8" t="e">
        <f ca="1">(IF(SUM($J5:AY5)&gt;($H5-1),0,IF($G5=AZ$24,1,IF(SUM($J5:AY5)=0,0,1))))*AZ$26</f>
        <v>#N/A</v>
      </c>
      <c r="BA5" s="8" t="e">
        <f ca="1">(IF(SUM($J5:AZ5)&gt;($H5-1),0,IF($G5=BA$24,1,IF(SUM($J5:AZ5)=0,0,1))))*BA$26</f>
        <v>#N/A</v>
      </c>
      <c r="BB5" s="8" t="e">
        <f ca="1">(IF(SUM($J5:BA5)&gt;($H5-1),0,IF($G5=BB$24,1,IF(SUM($J5:BA5)=0,0,1))))*BB$26</f>
        <v>#N/A</v>
      </c>
      <c r="BC5" s="8" t="e">
        <f ca="1">(IF(SUM($J5:BB5)&gt;($H5-1),0,IF($G5=BC$24,1,IF(SUM($J5:BB5)=0,0,1))))*BC$26</f>
        <v>#N/A</v>
      </c>
      <c r="BD5" s="8" t="e">
        <f ca="1">(IF(SUM($J5:BC5)&gt;($H5-1),0,IF($G5=BD$24,1,IF(SUM($J5:BC5)=0,0,1))))*BD$26</f>
        <v>#N/A</v>
      </c>
      <c r="BE5" s="8" t="e">
        <f ca="1">(IF(SUM($J5:BD5)&gt;($H5-1),0,IF($G5=BE$24,1,IF(SUM($J5:BD5)=0,0,1))))*BE$26</f>
        <v>#N/A</v>
      </c>
      <c r="BF5" s="119" t="str">
        <f t="shared" ref="BF5:BF23" si="3">IF(G5="","",CONCATENATE($BI$10,BG5,$BI$11))</f>
        <v/>
      </c>
      <c r="BG5" s="501">
        <f>IF(G5="",0,'1.G.Data'!C$14+1-'3.Tasks'!G5)</f>
        <v>0</v>
      </c>
      <c r="BK5" s="122" t="str">
        <f t="shared" ref="BK5:BK23" si="4">IF(I5&gt;0,B5,"N/A")</f>
        <v>N/A</v>
      </c>
    </row>
    <row r="6" spans="1:83" x14ac:dyDescent="0.25">
      <c r="A6" t="s">
        <v>20</v>
      </c>
      <c r="B6" s="3" t="s">
        <v>841</v>
      </c>
      <c r="C6" s="106"/>
      <c r="D6" s="106"/>
      <c r="E6" s="106"/>
      <c r="F6" s="107"/>
      <c r="G6" s="108"/>
      <c r="H6" s="108"/>
      <c r="I6" s="10">
        <f t="shared" si="0"/>
        <v>0</v>
      </c>
      <c r="J6" s="8">
        <f t="shared" ca="1" si="1"/>
        <v>0</v>
      </c>
      <c r="K6" s="8">
        <f t="shared" ca="1" si="2"/>
        <v>0</v>
      </c>
      <c r="L6" s="8" t="e">
        <f ca="1">(IF(SUM($J6:K6)&gt;($H6-1),0,IF($G6=L$24,1,IF(SUM($J6:K6)=0,0,1))))*L$26</f>
        <v>#N/A</v>
      </c>
      <c r="M6" s="8" t="e">
        <f ca="1">(IF(SUM($J6:L6)&gt;($H6-1),0,IF($G6=M$24,1,IF(SUM($J6:L6)=0,0,1))))*M$26</f>
        <v>#N/A</v>
      </c>
      <c r="N6" s="8" t="e">
        <f ca="1">(IF(SUM($J6:M6)&gt;($H6-1),0,IF($G6=N$24,1,IF(SUM($J6:M6)=0,0,1))))*N$26</f>
        <v>#N/A</v>
      </c>
      <c r="O6" s="8" t="e">
        <f ca="1">(IF(SUM($J6:N6)&gt;($H6-1),0,IF($G6=O$24,1,IF(SUM($J6:N6)=0,0,1))))*O$26</f>
        <v>#N/A</v>
      </c>
      <c r="P6" s="8" t="e">
        <f ca="1">(IF(SUM($J6:O6)&gt;($H6-1),0,IF($G6=P$24,1,IF(SUM($J6:O6)=0,0,1))))*P$26</f>
        <v>#N/A</v>
      </c>
      <c r="Q6" s="8" t="e">
        <f ca="1">(IF(SUM($J6:P6)&gt;($H6-1),0,IF($G6=Q$24,1,IF(SUM($J6:P6)=0,0,1))))*Q$26</f>
        <v>#N/A</v>
      </c>
      <c r="R6" s="8" t="e">
        <f ca="1">(IF(SUM($J6:Q6)&gt;($H6-1),0,IF($G6=R$24,1,IF(SUM($J6:Q6)=0,0,1))))*R$26</f>
        <v>#N/A</v>
      </c>
      <c r="S6" s="8" t="e">
        <f ca="1">(IF(SUM($J6:R6)&gt;($H6-1),0,IF($G6=S$24,1,IF(SUM($J6:R6)=0,0,1))))*S$26</f>
        <v>#N/A</v>
      </c>
      <c r="T6" s="8" t="e">
        <f ca="1">(IF(SUM($J6:S6)&gt;($H6-1),0,IF($G6=T$24,1,IF(SUM($J6:S6)=0,0,1))))*T$26</f>
        <v>#N/A</v>
      </c>
      <c r="U6" s="8" t="e">
        <f ca="1">(IF(SUM($J6:T6)&gt;($H6-1),0,IF($G6=U$24,1,IF(SUM($J6:T6)=0,0,1))))*U$26</f>
        <v>#N/A</v>
      </c>
      <c r="V6" s="8" t="e">
        <f ca="1">(IF(SUM($J6:U6)&gt;($H6-1),0,IF($G6=V$24,1,IF(SUM($J6:U6)=0,0,1))))*V$26</f>
        <v>#N/A</v>
      </c>
      <c r="W6" s="8" t="e">
        <f ca="1">(IF(SUM($J6:V6)&gt;($H6-1),0,IF($G6=W$24,1,IF(SUM($J6:V6)=0,0,1))))*W$26</f>
        <v>#N/A</v>
      </c>
      <c r="X6" s="8" t="e">
        <f ca="1">(IF(SUM($J6:W6)&gt;($H6-1),0,IF($G6=X$24,1,IF(SUM($J6:W6)=0,0,1))))*X$26</f>
        <v>#N/A</v>
      </c>
      <c r="Y6" s="8" t="e">
        <f ca="1">(IF(SUM($J6:X6)&gt;($H6-1),0,IF($G6=Y$24,1,IF(SUM($J6:X6)=0,0,1))))*Y$26</f>
        <v>#N/A</v>
      </c>
      <c r="Z6" s="8" t="e">
        <f ca="1">(IF(SUM($J6:Y6)&gt;($H6-1),0,IF($G6=Z$24,1,IF(SUM($J6:Y6)=0,0,1))))*Z$26</f>
        <v>#N/A</v>
      </c>
      <c r="AA6" s="8" t="e">
        <f ca="1">(IF(SUM($J6:Z6)&gt;($H6-1),0,IF($G6=AA$24,1,IF(SUM($J6:Z6)=0,0,1))))*AA$26</f>
        <v>#N/A</v>
      </c>
      <c r="AB6" s="8" t="e">
        <f ca="1">(IF(SUM($J6:AA6)&gt;($H6-1),0,IF($G6=AB$24,1,IF(SUM($J6:AA6)=0,0,1))))*AB$26</f>
        <v>#N/A</v>
      </c>
      <c r="AC6" s="8" t="e">
        <f ca="1">(IF(SUM($J6:AB6)&gt;($H6-1),0,IF($G6=AC$24,1,IF(SUM($J6:AB6)=0,0,1))))*AC$26</f>
        <v>#N/A</v>
      </c>
      <c r="AD6" s="8" t="e">
        <f ca="1">(IF(SUM($J6:AC6)&gt;($H6-1),0,IF($G6=AD$24,1,IF(SUM($J6:AC6)=0,0,1))))*AD$26</f>
        <v>#N/A</v>
      </c>
      <c r="AE6" s="8" t="e">
        <f ca="1">(IF(SUM($J6:AD6)&gt;($H6-1),0,IF($G6=AE$24,1,IF(SUM($J6:AD6)=0,0,1))))*AE$26</f>
        <v>#N/A</v>
      </c>
      <c r="AF6" s="8" t="e">
        <f ca="1">(IF(SUM($J6:AE6)&gt;($H6-1),0,IF($G6=AF$24,1,IF(SUM($J6:AE6)=0,0,1))))*AF$26</f>
        <v>#N/A</v>
      </c>
      <c r="AG6" s="8" t="e">
        <f ca="1">(IF(SUM($J6:AF6)&gt;($H6-1),0,IF($G6=AG$24,1,IF(SUM($J6:AF6)=0,0,1))))*AG$26</f>
        <v>#N/A</v>
      </c>
      <c r="AH6" s="8" t="e">
        <f ca="1">(IF(SUM($J6:AG6)&gt;($H6-1),0,IF($G6=AH$24,1,IF(SUM($J6:AG6)=0,0,1))))*AH$26</f>
        <v>#N/A</v>
      </c>
      <c r="AI6" s="8" t="e">
        <f ca="1">(IF(SUM($J6:AH6)&gt;($H6-1),0,IF($G6=AI$24,1,IF(SUM($J6:AH6)=0,0,1))))*AI$26</f>
        <v>#N/A</v>
      </c>
      <c r="AJ6" s="8" t="e">
        <f ca="1">(IF(SUM($J6:AI6)&gt;($H6-1),0,IF($G6=AJ$24,1,IF(SUM($J6:AI6)=0,0,1))))*AJ$26</f>
        <v>#N/A</v>
      </c>
      <c r="AK6" s="8" t="e">
        <f ca="1">(IF(SUM($J6:AJ6)&gt;($H6-1),0,IF($G6=AK$24,1,IF(SUM($J6:AJ6)=0,0,1))))*AK$26</f>
        <v>#N/A</v>
      </c>
      <c r="AL6" s="8" t="e">
        <f ca="1">(IF(SUM($J6:AK6)&gt;($H6-1),0,IF($G6=AL$24,1,IF(SUM($J6:AK6)=0,0,1))))*AL$26</f>
        <v>#N/A</v>
      </c>
      <c r="AM6" s="8" t="e">
        <f ca="1">(IF(SUM($J6:AL6)&gt;($H6-1),0,IF($G6=AM$24,1,IF(SUM($J6:AL6)=0,0,1))))*AM$26</f>
        <v>#N/A</v>
      </c>
      <c r="AN6" s="8" t="e">
        <f ca="1">(IF(SUM($J6:AM6)&gt;($H6-1),0,IF($G6=AN$24,1,IF(SUM($J6:AM6)=0,0,1))))*AN$26</f>
        <v>#N/A</v>
      </c>
      <c r="AO6" s="8" t="e">
        <f ca="1">(IF(SUM($J6:AN6)&gt;($H6-1),0,IF($G6=AO$24,1,IF(SUM($J6:AN6)=0,0,1))))*AO$26</f>
        <v>#N/A</v>
      </c>
      <c r="AP6" s="8" t="e">
        <f ca="1">(IF(SUM($J6:AO6)&gt;($H6-1),0,IF($G6=AP$24,1,IF(SUM($J6:AO6)=0,0,1))))*AP$26</f>
        <v>#N/A</v>
      </c>
      <c r="AQ6" s="8" t="e">
        <f ca="1">(IF(SUM($J6:AP6)&gt;($H6-1),0,IF($G6=AQ$24,1,IF(SUM($J6:AP6)=0,0,1))))*AQ$26</f>
        <v>#N/A</v>
      </c>
      <c r="AR6" s="8" t="e">
        <f ca="1">(IF(SUM($J6:AQ6)&gt;($H6-1),0,IF($G6=AR$24,1,IF(SUM($J6:AQ6)=0,0,1))))*AR$26</f>
        <v>#N/A</v>
      </c>
      <c r="AS6" s="8" t="e">
        <f ca="1">(IF(SUM($J6:AR6)&gt;($H6-1),0,IF($G6=AS$24,1,IF(SUM($J6:AR6)=0,0,1))))*AS$26</f>
        <v>#N/A</v>
      </c>
      <c r="AT6" s="8" t="e">
        <f ca="1">(IF(SUM($J6:AS6)&gt;($H6-1),0,IF($G6=AT$24,1,IF(SUM($J6:AS6)=0,0,1))))*AT$26</f>
        <v>#N/A</v>
      </c>
      <c r="AU6" s="8" t="e">
        <f ca="1">(IF(SUM($J6:AT6)&gt;($H6-1),0,IF($G6=AU$24,1,IF(SUM($J6:AT6)=0,0,1))))*AU$26</f>
        <v>#N/A</v>
      </c>
      <c r="AV6" s="8" t="e">
        <f ca="1">(IF(SUM($J6:AU6)&gt;($H6-1),0,IF($G6=AV$24,1,IF(SUM($J6:AU6)=0,0,1))))*AV$26</f>
        <v>#N/A</v>
      </c>
      <c r="AW6" s="8" t="e">
        <f ca="1">(IF(SUM($J6:AV6)&gt;($H6-1),0,IF($G6=AW$24,1,IF(SUM($J6:AV6)=0,0,1))))*AW$26</f>
        <v>#N/A</v>
      </c>
      <c r="AX6" s="8" t="e">
        <f ca="1">(IF(SUM($J6:AW6)&gt;($H6-1),0,IF($G6=AX$24,1,IF(SUM($J6:AW6)=0,0,1))))*AX$26</f>
        <v>#N/A</v>
      </c>
      <c r="AY6" s="8" t="e">
        <f ca="1">(IF(SUM($J6:AX6)&gt;($H6-1),0,IF($G6=AY$24,1,IF(SUM($J6:AX6)=0,0,1))))*AY$26</f>
        <v>#N/A</v>
      </c>
      <c r="AZ6" s="8" t="e">
        <f ca="1">(IF(SUM($J6:AY6)&gt;($H6-1),0,IF($G6=AZ$24,1,IF(SUM($J6:AY6)=0,0,1))))*AZ$26</f>
        <v>#N/A</v>
      </c>
      <c r="BA6" s="8" t="e">
        <f ca="1">(IF(SUM($J6:AZ6)&gt;($H6-1),0,IF($G6=BA$24,1,IF(SUM($J6:AZ6)=0,0,1))))*BA$26</f>
        <v>#N/A</v>
      </c>
      <c r="BB6" s="8" t="e">
        <f ca="1">(IF(SUM($J6:BA6)&gt;($H6-1),0,IF($G6=BB$24,1,IF(SUM($J6:BA6)=0,0,1))))*BB$26</f>
        <v>#N/A</v>
      </c>
      <c r="BC6" s="8" t="e">
        <f ca="1">(IF(SUM($J6:BB6)&gt;($H6-1),0,IF($G6=BC$24,1,IF(SUM($J6:BB6)=0,0,1))))*BC$26</f>
        <v>#N/A</v>
      </c>
      <c r="BD6" s="8" t="e">
        <f ca="1">(IF(SUM($J6:BC6)&gt;($H6-1),0,IF($G6=BD$24,1,IF(SUM($J6:BC6)=0,0,1))))*BD$26</f>
        <v>#N/A</v>
      </c>
      <c r="BE6" s="8" t="e">
        <f ca="1">(IF(SUM($J6:BD6)&gt;($H6-1),0,IF($G6=BE$24,1,IF(SUM($J6:BD6)=0,0,1))))*BE$26</f>
        <v>#N/A</v>
      </c>
      <c r="BF6" s="119" t="str">
        <f t="shared" si="3"/>
        <v/>
      </c>
      <c r="BG6" s="501">
        <f>IF(G6="",0,'1.G.Data'!C$14+1-'3.Tasks'!G6)</f>
        <v>0</v>
      </c>
      <c r="BK6" s="122" t="str">
        <f t="shared" si="4"/>
        <v>N/A</v>
      </c>
    </row>
    <row r="7" spans="1:83" x14ac:dyDescent="0.25">
      <c r="A7" t="s">
        <v>21</v>
      </c>
      <c r="B7" s="3" t="s">
        <v>842</v>
      </c>
      <c r="C7" s="106"/>
      <c r="D7" s="106"/>
      <c r="E7" s="106"/>
      <c r="F7" s="107"/>
      <c r="G7" s="108"/>
      <c r="H7" s="108"/>
      <c r="I7" s="10">
        <f t="shared" si="0"/>
        <v>0</v>
      </c>
      <c r="J7" s="8">
        <f t="shared" ca="1" si="1"/>
        <v>0</v>
      </c>
      <c r="K7" s="8">
        <f t="shared" ca="1" si="2"/>
        <v>0</v>
      </c>
      <c r="L7" s="8" t="e">
        <f ca="1">(IF(SUM($J7:K7)&gt;($H7-1),0,IF($G7=L$24,1,IF(SUM($J7:K7)=0,0,1))))*L$26</f>
        <v>#N/A</v>
      </c>
      <c r="M7" s="8" t="e">
        <f ca="1">(IF(SUM($J7:L7)&gt;($H7-1),0,IF($G7=M$24,1,IF(SUM($J7:L7)=0,0,1))))*M$26</f>
        <v>#N/A</v>
      </c>
      <c r="N7" s="8" t="e">
        <f ca="1">(IF(SUM($J7:M7)&gt;($H7-1),0,IF($G7=N$24,1,IF(SUM($J7:M7)=0,0,1))))*N$26</f>
        <v>#N/A</v>
      </c>
      <c r="O7" s="8" t="e">
        <f ca="1">(IF(SUM($J7:N7)&gt;($H7-1),0,IF($G7=O$24,1,IF(SUM($J7:N7)=0,0,1))))*O$26</f>
        <v>#N/A</v>
      </c>
      <c r="P7" s="8" t="e">
        <f ca="1">(IF(SUM($J7:O7)&gt;($H7-1),0,IF($G7=P$24,1,IF(SUM($J7:O7)=0,0,1))))*P$26</f>
        <v>#N/A</v>
      </c>
      <c r="Q7" s="8" t="e">
        <f ca="1">(IF(SUM($J7:P7)&gt;($H7-1),0,IF($G7=Q$24,1,IF(SUM($J7:P7)=0,0,1))))*Q$26</f>
        <v>#N/A</v>
      </c>
      <c r="R7" s="8" t="e">
        <f ca="1">(IF(SUM($J7:Q7)&gt;($H7-1),0,IF($G7=R$24,1,IF(SUM($J7:Q7)=0,0,1))))*R$26</f>
        <v>#N/A</v>
      </c>
      <c r="S7" s="8" t="e">
        <f ca="1">(IF(SUM($J7:R7)&gt;($H7-1),0,IF($G7=S$24,1,IF(SUM($J7:R7)=0,0,1))))*S$26</f>
        <v>#N/A</v>
      </c>
      <c r="T7" s="8" t="e">
        <f ca="1">(IF(SUM($J7:S7)&gt;($H7-1),0,IF($G7=T$24,1,IF(SUM($J7:S7)=0,0,1))))*T$26</f>
        <v>#N/A</v>
      </c>
      <c r="U7" s="8" t="e">
        <f ca="1">(IF(SUM($J7:T7)&gt;($H7-1),0,IF($G7=U$24,1,IF(SUM($J7:T7)=0,0,1))))*U$26</f>
        <v>#N/A</v>
      </c>
      <c r="V7" s="8" t="e">
        <f ca="1">(IF(SUM($J7:U7)&gt;($H7-1),0,IF($G7=V$24,1,IF(SUM($J7:U7)=0,0,1))))*V$26</f>
        <v>#N/A</v>
      </c>
      <c r="W7" s="8" t="e">
        <f ca="1">(IF(SUM($J7:V7)&gt;($H7-1),0,IF($G7=W$24,1,IF(SUM($J7:V7)=0,0,1))))*W$26</f>
        <v>#N/A</v>
      </c>
      <c r="X7" s="8" t="e">
        <f ca="1">(IF(SUM($J7:W7)&gt;($H7-1),0,IF($G7=X$24,1,IF(SUM($J7:W7)=0,0,1))))*X$26</f>
        <v>#N/A</v>
      </c>
      <c r="Y7" s="8" t="e">
        <f ca="1">(IF(SUM($J7:X7)&gt;($H7-1),0,IF($G7=Y$24,1,IF(SUM($J7:X7)=0,0,1))))*Y$26</f>
        <v>#N/A</v>
      </c>
      <c r="Z7" s="8" t="e">
        <f ca="1">(IF(SUM($J7:Y7)&gt;($H7-1),0,IF($G7=Z$24,1,IF(SUM($J7:Y7)=0,0,1))))*Z$26</f>
        <v>#N/A</v>
      </c>
      <c r="AA7" s="8" t="e">
        <f ca="1">(IF(SUM($J7:Z7)&gt;($H7-1),0,IF($G7=AA$24,1,IF(SUM($J7:Z7)=0,0,1))))*AA$26</f>
        <v>#N/A</v>
      </c>
      <c r="AB7" s="8" t="e">
        <f ca="1">(IF(SUM($J7:AA7)&gt;($H7-1),0,IF($G7=AB$24,1,IF(SUM($J7:AA7)=0,0,1))))*AB$26</f>
        <v>#N/A</v>
      </c>
      <c r="AC7" s="8" t="e">
        <f ca="1">(IF(SUM($J7:AB7)&gt;($H7-1),0,IF($G7=AC$24,1,IF(SUM($J7:AB7)=0,0,1))))*AC$26</f>
        <v>#N/A</v>
      </c>
      <c r="AD7" s="8" t="e">
        <f ca="1">(IF(SUM($J7:AC7)&gt;($H7-1),0,IF($G7=AD$24,1,IF(SUM($J7:AC7)=0,0,1))))*AD$26</f>
        <v>#N/A</v>
      </c>
      <c r="AE7" s="8" t="e">
        <f ca="1">(IF(SUM($J7:AD7)&gt;($H7-1),0,IF($G7=AE$24,1,IF(SUM($J7:AD7)=0,0,1))))*AE$26</f>
        <v>#N/A</v>
      </c>
      <c r="AF7" s="8" t="e">
        <f ca="1">(IF(SUM($J7:AE7)&gt;($H7-1),0,IF($G7=AF$24,1,IF(SUM($J7:AE7)=0,0,1))))*AF$26</f>
        <v>#N/A</v>
      </c>
      <c r="AG7" s="8" t="e">
        <f ca="1">(IF(SUM($J7:AF7)&gt;($H7-1),0,IF($G7=AG$24,1,IF(SUM($J7:AF7)=0,0,1))))*AG$26</f>
        <v>#N/A</v>
      </c>
      <c r="AH7" s="8" t="e">
        <f ca="1">(IF(SUM($J7:AG7)&gt;($H7-1),0,IF($G7=AH$24,1,IF(SUM($J7:AG7)=0,0,1))))*AH$26</f>
        <v>#N/A</v>
      </c>
      <c r="AI7" s="8" t="e">
        <f ca="1">(IF(SUM($J7:AH7)&gt;($H7-1),0,IF($G7=AI$24,1,IF(SUM($J7:AH7)=0,0,1))))*AI$26</f>
        <v>#N/A</v>
      </c>
      <c r="AJ7" s="8" t="e">
        <f ca="1">(IF(SUM($J7:AI7)&gt;($H7-1),0,IF($G7=AJ$24,1,IF(SUM($J7:AI7)=0,0,1))))*AJ$26</f>
        <v>#N/A</v>
      </c>
      <c r="AK7" s="8" t="e">
        <f ca="1">(IF(SUM($J7:AJ7)&gt;($H7-1),0,IF($G7=AK$24,1,IF(SUM($J7:AJ7)=0,0,1))))*AK$26</f>
        <v>#N/A</v>
      </c>
      <c r="AL7" s="8" t="e">
        <f ca="1">(IF(SUM($J7:AK7)&gt;($H7-1),0,IF($G7=AL$24,1,IF(SUM($J7:AK7)=0,0,1))))*AL$26</f>
        <v>#N/A</v>
      </c>
      <c r="AM7" s="8" t="e">
        <f ca="1">(IF(SUM($J7:AL7)&gt;($H7-1),0,IF($G7=AM$24,1,IF(SUM($J7:AL7)=0,0,1))))*AM$26</f>
        <v>#N/A</v>
      </c>
      <c r="AN7" s="8" t="e">
        <f ca="1">(IF(SUM($J7:AM7)&gt;($H7-1),0,IF($G7=AN$24,1,IF(SUM($J7:AM7)=0,0,1))))*AN$26</f>
        <v>#N/A</v>
      </c>
      <c r="AO7" s="8" t="e">
        <f ca="1">(IF(SUM($J7:AN7)&gt;($H7-1),0,IF($G7=AO$24,1,IF(SUM($J7:AN7)=0,0,1))))*AO$26</f>
        <v>#N/A</v>
      </c>
      <c r="AP7" s="8" t="e">
        <f ca="1">(IF(SUM($J7:AO7)&gt;($H7-1),0,IF($G7=AP$24,1,IF(SUM($J7:AO7)=0,0,1))))*AP$26</f>
        <v>#N/A</v>
      </c>
      <c r="AQ7" s="8" t="e">
        <f ca="1">(IF(SUM($J7:AP7)&gt;($H7-1),0,IF($G7=AQ$24,1,IF(SUM($J7:AP7)=0,0,1))))*AQ$26</f>
        <v>#N/A</v>
      </c>
      <c r="AR7" s="8" t="e">
        <f ca="1">(IF(SUM($J7:AQ7)&gt;($H7-1),0,IF($G7=AR$24,1,IF(SUM($J7:AQ7)=0,0,1))))*AR$26</f>
        <v>#N/A</v>
      </c>
      <c r="AS7" s="8" t="e">
        <f ca="1">(IF(SUM($J7:AR7)&gt;($H7-1),0,IF($G7=AS$24,1,IF(SUM($J7:AR7)=0,0,1))))*AS$26</f>
        <v>#N/A</v>
      </c>
      <c r="AT7" s="8" t="e">
        <f ca="1">(IF(SUM($J7:AS7)&gt;($H7-1),0,IF($G7=AT$24,1,IF(SUM($J7:AS7)=0,0,1))))*AT$26</f>
        <v>#N/A</v>
      </c>
      <c r="AU7" s="8" t="e">
        <f ca="1">(IF(SUM($J7:AT7)&gt;($H7-1),0,IF($G7=AU$24,1,IF(SUM($J7:AT7)=0,0,1))))*AU$26</f>
        <v>#N/A</v>
      </c>
      <c r="AV7" s="8" t="e">
        <f ca="1">(IF(SUM($J7:AU7)&gt;($H7-1),0,IF($G7=AV$24,1,IF(SUM($J7:AU7)=0,0,1))))*AV$26</f>
        <v>#N/A</v>
      </c>
      <c r="AW7" s="8" t="e">
        <f ca="1">(IF(SUM($J7:AV7)&gt;($H7-1),0,IF($G7=AW$24,1,IF(SUM($J7:AV7)=0,0,1))))*AW$26</f>
        <v>#N/A</v>
      </c>
      <c r="AX7" s="8" t="e">
        <f ca="1">(IF(SUM($J7:AW7)&gt;($H7-1),0,IF($G7=AX$24,1,IF(SUM($J7:AW7)=0,0,1))))*AX$26</f>
        <v>#N/A</v>
      </c>
      <c r="AY7" s="8" t="e">
        <f ca="1">(IF(SUM($J7:AX7)&gt;($H7-1),0,IF($G7=AY$24,1,IF(SUM($J7:AX7)=0,0,1))))*AY$26</f>
        <v>#N/A</v>
      </c>
      <c r="AZ7" s="8" t="e">
        <f ca="1">(IF(SUM($J7:AY7)&gt;($H7-1),0,IF($G7=AZ$24,1,IF(SUM($J7:AY7)=0,0,1))))*AZ$26</f>
        <v>#N/A</v>
      </c>
      <c r="BA7" s="8" t="e">
        <f ca="1">(IF(SUM($J7:AZ7)&gt;($H7-1),0,IF($G7=BA$24,1,IF(SUM($J7:AZ7)=0,0,1))))*BA$26</f>
        <v>#N/A</v>
      </c>
      <c r="BB7" s="8" t="e">
        <f ca="1">(IF(SUM($J7:BA7)&gt;($H7-1),0,IF($G7=BB$24,1,IF(SUM($J7:BA7)=0,0,1))))*BB$26</f>
        <v>#N/A</v>
      </c>
      <c r="BC7" s="8" t="e">
        <f ca="1">(IF(SUM($J7:BB7)&gt;($H7-1),0,IF($G7=BC$24,1,IF(SUM($J7:BB7)=0,0,1))))*BC$26</f>
        <v>#N/A</v>
      </c>
      <c r="BD7" s="8" t="e">
        <f ca="1">(IF(SUM($J7:BC7)&gt;($H7-1),0,IF($G7=BD$24,1,IF(SUM($J7:BC7)=0,0,1))))*BD$26</f>
        <v>#N/A</v>
      </c>
      <c r="BE7" s="8" t="e">
        <f ca="1">(IF(SUM($J7:BD7)&gt;($H7-1),0,IF($G7=BE$24,1,IF(SUM($J7:BD7)=0,0,1))))*BE$26</f>
        <v>#N/A</v>
      </c>
      <c r="BF7" s="119" t="str">
        <f t="shared" si="3"/>
        <v/>
      </c>
      <c r="BG7" s="501">
        <f>IF(G7="",0,'1.G.Data'!C$14+1-'3.Tasks'!G7)</f>
        <v>0</v>
      </c>
      <c r="BK7" s="122" t="str">
        <f t="shared" si="4"/>
        <v>N/A</v>
      </c>
    </row>
    <row r="8" spans="1:83" x14ac:dyDescent="0.25">
      <c r="A8" t="s">
        <v>22</v>
      </c>
      <c r="B8" s="3" t="s">
        <v>843</v>
      </c>
      <c r="C8" s="106"/>
      <c r="D8" s="106"/>
      <c r="E8" s="106"/>
      <c r="F8" s="107"/>
      <c r="G8" s="108"/>
      <c r="H8" s="108"/>
      <c r="I8" s="10">
        <f t="shared" si="0"/>
        <v>0</v>
      </c>
      <c r="J8" s="8">
        <f t="shared" ca="1" si="1"/>
        <v>0</v>
      </c>
      <c r="K8" s="8">
        <f t="shared" ca="1" si="2"/>
        <v>0</v>
      </c>
      <c r="L8" s="8" t="e">
        <f ca="1">(IF(SUM($J8:K8)&gt;($H8-1),0,IF($G8=L$24,1,IF(SUM($J8:K8)=0,0,1))))*L$26</f>
        <v>#N/A</v>
      </c>
      <c r="M8" s="8" t="e">
        <f ca="1">(IF(SUM($J8:L8)&gt;($H8-1),0,IF($G8=M$24,1,IF(SUM($J8:L8)=0,0,1))))*M$26</f>
        <v>#N/A</v>
      </c>
      <c r="N8" s="8" t="e">
        <f ca="1">(IF(SUM($J8:M8)&gt;($H8-1),0,IF($G8=N$24,1,IF(SUM($J8:M8)=0,0,1))))*N$26</f>
        <v>#N/A</v>
      </c>
      <c r="O8" s="8" t="e">
        <f ca="1">(IF(SUM($J8:N8)&gt;($H8-1),0,IF($G8=O$24,1,IF(SUM($J8:N8)=0,0,1))))*O$26</f>
        <v>#N/A</v>
      </c>
      <c r="P8" s="8" t="e">
        <f ca="1">(IF(SUM($J8:O8)&gt;($H8-1),0,IF($G8=P$24,1,IF(SUM($J8:O8)=0,0,1))))*P$26</f>
        <v>#N/A</v>
      </c>
      <c r="Q8" s="8" t="e">
        <f ca="1">(IF(SUM($J8:P8)&gt;($H8-1),0,IF($G8=Q$24,1,IF(SUM($J8:P8)=0,0,1))))*Q$26</f>
        <v>#N/A</v>
      </c>
      <c r="R8" s="8" t="e">
        <f ca="1">(IF(SUM($J8:Q8)&gt;($H8-1),0,IF($G8=R$24,1,IF(SUM($J8:Q8)=0,0,1))))*R$26</f>
        <v>#N/A</v>
      </c>
      <c r="S8" s="8" t="e">
        <f ca="1">(IF(SUM($J8:R8)&gt;($H8-1),0,IF($G8=S$24,1,IF(SUM($J8:R8)=0,0,1))))*S$26</f>
        <v>#N/A</v>
      </c>
      <c r="T8" s="8" t="e">
        <f ca="1">(IF(SUM($J8:S8)&gt;($H8-1),0,IF($G8=T$24,1,IF(SUM($J8:S8)=0,0,1))))*T$26</f>
        <v>#N/A</v>
      </c>
      <c r="U8" s="8" t="e">
        <f ca="1">(IF(SUM($J8:T8)&gt;($H8-1),0,IF($G8=U$24,1,IF(SUM($J8:T8)=0,0,1))))*U$26</f>
        <v>#N/A</v>
      </c>
      <c r="V8" s="8" t="e">
        <f ca="1">(IF(SUM($J8:U8)&gt;($H8-1),0,IF($G8=V$24,1,IF(SUM($J8:U8)=0,0,1))))*V$26</f>
        <v>#N/A</v>
      </c>
      <c r="W8" s="8" t="e">
        <f ca="1">(IF(SUM($J8:V8)&gt;($H8-1),0,IF($G8=W$24,1,IF(SUM($J8:V8)=0,0,1))))*W$26</f>
        <v>#N/A</v>
      </c>
      <c r="X8" s="8" t="e">
        <f ca="1">(IF(SUM($J8:W8)&gt;($H8-1),0,IF($G8=X$24,1,IF(SUM($J8:W8)=0,0,1))))*X$26</f>
        <v>#N/A</v>
      </c>
      <c r="Y8" s="8" t="e">
        <f ca="1">(IF(SUM($J8:X8)&gt;($H8-1),0,IF($G8=Y$24,1,IF(SUM($J8:X8)=0,0,1))))*Y$26</f>
        <v>#N/A</v>
      </c>
      <c r="Z8" s="8" t="e">
        <f ca="1">(IF(SUM($J8:Y8)&gt;($H8-1),0,IF($G8=Z$24,1,IF(SUM($J8:Y8)=0,0,1))))*Z$26</f>
        <v>#N/A</v>
      </c>
      <c r="AA8" s="8" t="e">
        <f ca="1">(IF(SUM($J8:Z8)&gt;($H8-1),0,IF($G8=AA$24,1,IF(SUM($J8:Z8)=0,0,1))))*AA$26</f>
        <v>#N/A</v>
      </c>
      <c r="AB8" s="8" t="e">
        <f ca="1">(IF(SUM($J8:AA8)&gt;($H8-1),0,IF($G8=AB$24,1,IF(SUM($J8:AA8)=0,0,1))))*AB$26</f>
        <v>#N/A</v>
      </c>
      <c r="AC8" s="8" t="e">
        <f ca="1">(IF(SUM($J8:AB8)&gt;($H8-1),0,IF($G8=AC$24,1,IF(SUM($J8:AB8)=0,0,1))))*AC$26</f>
        <v>#N/A</v>
      </c>
      <c r="AD8" s="8" t="e">
        <f ca="1">(IF(SUM($J8:AC8)&gt;($H8-1),0,IF($G8=AD$24,1,IF(SUM($J8:AC8)=0,0,1))))*AD$26</f>
        <v>#N/A</v>
      </c>
      <c r="AE8" s="8" t="e">
        <f ca="1">(IF(SUM($J8:AD8)&gt;($H8-1),0,IF($G8=AE$24,1,IF(SUM($J8:AD8)=0,0,1))))*AE$26</f>
        <v>#N/A</v>
      </c>
      <c r="AF8" s="8" t="e">
        <f ca="1">(IF(SUM($J8:AE8)&gt;($H8-1),0,IF($G8=AF$24,1,IF(SUM($J8:AE8)=0,0,1))))*AF$26</f>
        <v>#N/A</v>
      </c>
      <c r="AG8" s="8" t="e">
        <f ca="1">(IF(SUM($J8:AF8)&gt;($H8-1),0,IF($G8=AG$24,1,IF(SUM($J8:AF8)=0,0,1))))*AG$26</f>
        <v>#N/A</v>
      </c>
      <c r="AH8" s="8" t="e">
        <f ca="1">(IF(SUM($J8:AG8)&gt;($H8-1),0,IF($G8=AH$24,1,IF(SUM($J8:AG8)=0,0,1))))*AH$26</f>
        <v>#N/A</v>
      </c>
      <c r="AI8" s="8" t="e">
        <f ca="1">(IF(SUM($J8:AH8)&gt;($H8-1),0,IF($G8=AI$24,1,IF(SUM($J8:AH8)=0,0,1))))*AI$26</f>
        <v>#N/A</v>
      </c>
      <c r="AJ8" s="8" t="e">
        <f ca="1">(IF(SUM($J8:AI8)&gt;($H8-1),0,IF($G8=AJ$24,1,IF(SUM($J8:AI8)=0,0,1))))*AJ$26</f>
        <v>#N/A</v>
      </c>
      <c r="AK8" s="8" t="e">
        <f ca="1">(IF(SUM($J8:AJ8)&gt;($H8-1),0,IF($G8=AK$24,1,IF(SUM($J8:AJ8)=0,0,1))))*AK$26</f>
        <v>#N/A</v>
      </c>
      <c r="AL8" s="8" t="e">
        <f ca="1">(IF(SUM($J8:AK8)&gt;($H8-1),0,IF($G8=AL$24,1,IF(SUM($J8:AK8)=0,0,1))))*AL$26</f>
        <v>#N/A</v>
      </c>
      <c r="AM8" s="8" t="e">
        <f ca="1">(IF(SUM($J8:AL8)&gt;($H8-1),0,IF($G8=AM$24,1,IF(SUM($J8:AL8)=0,0,1))))*AM$26</f>
        <v>#N/A</v>
      </c>
      <c r="AN8" s="8" t="e">
        <f ca="1">(IF(SUM($J8:AM8)&gt;($H8-1),0,IF($G8=AN$24,1,IF(SUM($J8:AM8)=0,0,1))))*AN$26</f>
        <v>#N/A</v>
      </c>
      <c r="AO8" s="8" t="e">
        <f ca="1">(IF(SUM($J8:AN8)&gt;($H8-1),0,IF($G8=AO$24,1,IF(SUM($J8:AN8)=0,0,1))))*AO$26</f>
        <v>#N/A</v>
      </c>
      <c r="AP8" s="8" t="e">
        <f ca="1">(IF(SUM($J8:AO8)&gt;($H8-1),0,IF($G8=AP$24,1,IF(SUM($J8:AO8)=0,0,1))))*AP$26</f>
        <v>#N/A</v>
      </c>
      <c r="AQ8" s="8" t="e">
        <f ca="1">(IF(SUM($J8:AP8)&gt;($H8-1),0,IF($G8=AQ$24,1,IF(SUM($J8:AP8)=0,0,1))))*AQ$26</f>
        <v>#N/A</v>
      </c>
      <c r="AR8" s="8" t="e">
        <f ca="1">(IF(SUM($J8:AQ8)&gt;($H8-1),0,IF($G8=AR$24,1,IF(SUM($J8:AQ8)=0,0,1))))*AR$26</f>
        <v>#N/A</v>
      </c>
      <c r="AS8" s="8" t="e">
        <f ca="1">(IF(SUM($J8:AR8)&gt;($H8-1),0,IF($G8=AS$24,1,IF(SUM($J8:AR8)=0,0,1))))*AS$26</f>
        <v>#N/A</v>
      </c>
      <c r="AT8" s="8" t="e">
        <f ca="1">(IF(SUM($J8:AS8)&gt;($H8-1),0,IF($G8=AT$24,1,IF(SUM($J8:AS8)=0,0,1))))*AT$26</f>
        <v>#N/A</v>
      </c>
      <c r="AU8" s="8" t="e">
        <f ca="1">(IF(SUM($J8:AT8)&gt;($H8-1),0,IF($G8=AU$24,1,IF(SUM($J8:AT8)=0,0,1))))*AU$26</f>
        <v>#N/A</v>
      </c>
      <c r="AV8" s="8" t="e">
        <f ca="1">(IF(SUM($J8:AU8)&gt;($H8-1),0,IF($G8=AV$24,1,IF(SUM($J8:AU8)=0,0,1))))*AV$26</f>
        <v>#N/A</v>
      </c>
      <c r="AW8" s="8" t="e">
        <f ca="1">(IF(SUM($J8:AV8)&gt;($H8-1),0,IF($G8=AW$24,1,IF(SUM($J8:AV8)=0,0,1))))*AW$26</f>
        <v>#N/A</v>
      </c>
      <c r="AX8" s="8" t="e">
        <f ca="1">(IF(SUM($J8:AW8)&gt;($H8-1),0,IF($G8=AX$24,1,IF(SUM($J8:AW8)=0,0,1))))*AX$26</f>
        <v>#N/A</v>
      </c>
      <c r="AY8" s="8" t="e">
        <f ca="1">(IF(SUM($J8:AX8)&gt;($H8-1),0,IF($G8=AY$24,1,IF(SUM($J8:AX8)=0,0,1))))*AY$26</f>
        <v>#N/A</v>
      </c>
      <c r="AZ8" s="8" t="e">
        <f ca="1">(IF(SUM($J8:AY8)&gt;($H8-1),0,IF($G8=AZ$24,1,IF(SUM($J8:AY8)=0,0,1))))*AZ$26</f>
        <v>#N/A</v>
      </c>
      <c r="BA8" s="8" t="e">
        <f ca="1">(IF(SUM($J8:AZ8)&gt;($H8-1),0,IF($G8=BA$24,1,IF(SUM($J8:AZ8)=0,0,1))))*BA$26</f>
        <v>#N/A</v>
      </c>
      <c r="BB8" s="8" t="e">
        <f ca="1">(IF(SUM($J8:BA8)&gt;($H8-1),0,IF($G8=BB$24,1,IF(SUM($J8:BA8)=0,0,1))))*BB$26</f>
        <v>#N/A</v>
      </c>
      <c r="BC8" s="8" t="e">
        <f ca="1">(IF(SUM($J8:BB8)&gt;($H8-1),0,IF($G8=BC$24,1,IF(SUM($J8:BB8)=0,0,1))))*BC$26</f>
        <v>#N/A</v>
      </c>
      <c r="BD8" s="8" t="e">
        <f ca="1">(IF(SUM($J8:BC8)&gt;($H8-1),0,IF($G8=BD$24,1,IF(SUM($J8:BC8)=0,0,1))))*BD$26</f>
        <v>#N/A</v>
      </c>
      <c r="BE8" s="8" t="e">
        <f ca="1">(IF(SUM($J8:BD8)&gt;($H8-1),0,IF($G8=BE$24,1,IF(SUM($J8:BD8)=0,0,1))))*BE$26</f>
        <v>#N/A</v>
      </c>
      <c r="BF8" s="119" t="str">
        <f>IF(G8="","",CONCATENATE($BI$10,BG8,$BI$11))</f>
        <v/>
      </c>
      <c r="BG8" s="501">
        <f>IF(G8="",0,'1.G.Data'!C$14+1-'3.Tasks'!G8)</f>
        <v>0</v>
      </c>
      <c r="BK8" s="122" t="str">
        <f t="shared" si="4"/>
        <v>N/A</v>
      </c>
    </row>
    <row r="9" spans="1:83" x14ac:dyDescent="0.25">
      <c r="A9" t="s">
        <v>23</v>
      </c>
      <c r="B9" s="3" t="s">
        <v>844</v>
      </c>
      <c r="C9" s="106"/>
      <c r="D9" s="106"/>
      <c r="E9" s="106"/>
      <c r="F9" s="107"/>
      <c r="G9" s="108"/>
      <c r="H9" s="108"/>
      <c r="I9" s="10">
        <f t="shared" si="0"/>
        <v>0</v>
      </c>
      <c r="J9" s="8">
        <f t="shared" ca="1" si="1"/>
        <v>0</v>
      </c>
      <c r="K9" s="8">
        <f t="shared" ca="1" si="2"/>
        <v>0</v>
      </c>
      <c r="L9" s="8" t="e">
        <f ca="1">(IF(SUM($J9:K9)&gt;($H9-1),0,IF($G9=L$24,1,IF(SUM($J9:K9)=0,0,1))))*L$26</f>
        <v>#N/A</v>
      </c>
      <c r="M9" s="8" t="e">
        <f ca="1">(IF(SUM($J9:L9)&gt;($H9-1),0,IF($G9=M$24,1,IF(SUM($J9:L9)=0,0,1))))*M$26</f>
        <v>#N/A</v>
      </c>
      <c r="N9" s="8" t="e">
        <f ca="1">(IF(SUM($J9:M9)&gt;($H9-1),0,IF($G9=N$24,1,IF(SUM($J9:M9)=0,0,1))))*N$26</f>
        <v>#N/A</v>
      </c>
      <c r="O9" s="8" t="e">
        <f ca="1">(IF(SUM($J9:N9)&gt;($H9-1),0,IF($G9=O$24,1,IF(SUM($J9:N9)=0,0,1))))*O$26</f>
        <v>#N/A</v>
      </c>
      <c r="P9" s="8" t="e">
        <f ca="1">(IF(SUM($J9:O9)&gt;($H9-1),0,IF($G9=P$24,1,IF(SUM($J9:O9)=0,0,1))))*P$26</f>
        <v>#N/A</v>
      </c>
      <c r="Q9" s="8" t="e">
        <f ca="1">(IF(SUM($J9:P9)&gt;($H9-1),0,IF($G9=Q$24,1,IF(SUM($J9:P9)=0,0,1))))*Q$26</f>
        <v>#N/A</v>
      </c>
      <c r="R9" s="8" t="e">
        <f ca="1">(IF(SUM($J9:Q9)&gt;($H9-1),0,IF($G9=R$24,1,IF(SUM($J9:Q9)=0,0,1))))*R$26</f>
        <v>#N/A</v>
      </c>
      <c r="S9" s="8" t="e">
        <f ca="1">(IF(SUM($J9:R9)&gt;($H9-1),0,IF($G9=S$24,1,IF(SUM($J9:R9)=0,0,1))))*S$26</f>
        <v>#N/A</v>
      </c>
      <c r="T9" s="8" t="e">
        <f ca="1">(IF(SUM($J9:S9)&gt;($H9-1),0,IF($G9=T$24,1,IF(SUM($J9:S9)=0,0,1))))*T$26</f>
        <v>#N/A</v>
      </c>
      <c r="U9" s="8" t="e">
        <f ca="1">(IF(SUM($J9:T9)&gt;($H9-1),0,IF($G9=U$24,1,IF(SUM($J9:T9)=0,0,1))))*U$26</f>
        <v>#N/A</v>
      </c>
      <c r="V9" s="8" t="e">
        <f ca="1">(IF(SUM($J9:U9)&gt;($H9-1),0,IF($G9=V$24,1,IF(SUM($J9:U9)=0,0,1))))*V$26</f>
        <v>#N/A</v>
      </c>
      <c r="W9" s="8" t="e">
        <f ca="1">(IF(SUM($J9:V9)&gt;($H9-1),0,IF($G9=W$24,1,IF(SUM($J9:V9)=0,0,1))))*W$26</f>
        <v>#N/A</v>
      </c>
      <c r="X9" s="8" t="e">
        <f ca="1">(IF(SUM($J9:W9)&gt;($H9-1),0,IF($G9=X$24,1,IF(SUM($J9:W9)=0,0,1))))*X$26</f>
        <v>#N/A</v>
      </c>
      <c r="Y9" s="8" t="e">
        <f ca="1">(IF(SUM($J9:X9)&gt;($H9-1),0,IF($G9=Y$24,1,IF(SUM($J9:X9)=0,0,1))))*Y$26</f>
        <v>#N/A</v>
      </c>
      <c r="Z9" s="8" t="e">
        <f ca="1">(IF(SUM($J9:Y9)&gt;($H9-1),0,IF($G9=Z$24,1,IF(SUM($J9:Y9)=0,0,1))))*Z$26</f>
        <v>#N/A</v>
      </c>
      <c r="AA9" s="8" t="e">
        <f ca="1">(IF(SUM($J9:Z9)&gt;($H9-1),0,IF($G9=AA$24,1,IF(SUM($J9:Z9)=0,0,1))))*AA$26</f>
        <v>#N/A</v>
      </c>
      <c r="AB9" s="8" t="e">
        <f ca="1">(IF(SUM($J9:AA9)&gt;($H9-1),0,IF($G9=AB$24,1,IF(SUM($J9:AA9)=0,0,1))))*AB$26</f>
        <v>#N/A</v>
      </c>
      <c r="AC9" s="8" t="e">
        <f ca="1">(IF(SUM($J9:AB9)&gt;($H9-1),0,IF($G9=AC$24,1,IF(SUM($J9:AB9)=0,0,1))))*AC$26</f>
        <v>#N/A</v>
      </c>
      <c r="AD9" s="8" t="e">
        <f ca="1">(IF(SUM($J9:AC9)&gt;($H9-1),0,IF($G9=AD$24,1,IF(SUM($J9:AC9)=0,0,1))))*AD$26</f>
        <v>#N/A</v>
      </c>
      <c r="AE9" s="8" t="e">
        <f ca="1">(IF(SUM($J9:AD9)&gt;($H9-1),0,IF($G9=AE$24,1,IF(SUM($J9:AD9)=0,0,1))))*AE$26</f>
        <v>#N/A</v>
      </c>
      <c r="AF9" s="8" t="e">
        <f ca="1">(IF(SUM($J9:AE9)&gt;($H9-1),0,IF($G9=AF$24,1,IF(SUM($J9:AE9)=0,0,1))))*AF$26</f>
        <v>#N/A</v>
      </c>
      <c r="AG9" s="8" t="e">
        <f ca="1">(IF(SUM($J9:AF9)&gt;($H9-1),0,IF($G9=AG$24,1,IF(SUM($J9:AF9)=0,0,1))))*AG$26</f>
        <v>#N/A</v>
      </c>
      <c r="AH9" s="8" t="e">
        <f ca="1">(IF(SUM($J9:AG9)&gt;($H9-1),0,IF($G9=AH$24,1,IF(SUM($J9:AG9)=0,0,1))))*AH$26</f>
        <v>#N/A</v>
      </c>
      <c r="AI9" s="8" t="e">
        <f ca="1">(IF(SUM($J9:AH9)&gt;($H9-1),0,IF($G9=AI$24,1,IF(SUM($J9:AH9)=0,0,1))))*AI$26</f>
        <v>#N/A</v>
      </c>
      <c r="AJ9" s="8" t="e">
        <f ca="1">(IF(SUM($J9:AI9)&gt;($H9-1),0,IF($G9=AJ$24,1,IF(SUM($J9:AI9)=0,0,1))))*AJ$26</f>
        <v>#N/A</v>
      </c>
      <c r="AK9" s="8" t="e">
        <f ca="1">(IF(SUM($J9:AJ9)&gt;($H9-1),0,IF($G9=AK$24,1,IF(SUM($J9:AJ9)=0,0,1))))*AK$26</f>
        <v>#N/A</v>
      </c>
      <c r="AL9" s="8" t="e">
        <f ca="1">(IF(SUM($J9:AK9)&gt;($H9-1),0,IF($G9=AL$24,1,IF(SUM($J9:AK9)=0,0,1))))*AL$26</f>
        <v>#N/A</v>
      </c>
      <c r="AM9" s="8" t="e">
        <f ca="1">(IF(SUM($J9:AL9)&gt;($H9-1),0,IF($G9=AM$24,1,IF(SUM($J9:AL9)=0,0,1))))*AM$26</f>
        <v>#N/A</v>
      </c>
      <c r="AN9" s="8" t="e">
        <f ca="1">(IF(SUM($J9:AM9)&gt;($H9-1),0,IF($G9=AN$24,1,IF(SUM($J9:AM9)=0,0,1))))*AN$26</f>
        <v>#N/A</v>
      </c>
      <c r="AO9" s="8" t="e">
        <f ca="1">(IF(SUM($J9:AN9)&gt;($H9-1),0,IF($G9=AO$24,1,IF(SUM($J9:AN9)=0,0,1))))*AO$26</f>
        <v>#N/A</v>
      </c>
      <c r="AP9" s="8" t="e">
        <f ca="1">(IF(SUM($J9:AO9)&gt;($H9-1),0,IF($G9=AP$24,1,IF(SUM($J9:AO9)=0,0,1))))*AP$26</f>
        <v>#N/A</v>
      </c>
      <c r="AQ9" s="8" t="e">
        <f ca="1">(IF(SUM($J9:AP9)&gt;($H9-1),0,IF($G9=AQ$24,1,IF(SUM($J9:AP9)=0,0,1))))*AQ$26</f>
        <v>#N/A</v>
      </c>
      <c r="AR9" s="8" t="e">
        <f ca="1">(IF(SUM($J9:AQ9)&gt;($H9-1),0,IF($G9=AR$24,1,IF(SUM($J9:AQ9)=0,0,1))))*AR$26</f>
        <v>#N/A</v>
      </c>
      <c r="AS9" s="8" t="e">
        <f ca="1">(IF(SUM($J9:AR9)&gt;($H9-1),0,IF($G9=AS$24,1,IF(SUM($J9:AR9)=0,0,1))))*AS$26</f>
        <v>#N/A</v>
      </c>
      <c r="AT9" s="8" t="e">
        <f ca="1">(IF(SUM($J9:AS9)&gt;($H9-1),0,IF($G9=AT$24,1,IF(SUM($J9:AS9)=0,0,1))))*AT$26</f>
        <v>#N/A</v>
      </c>
      <c r="AU9" s="8" t="e">
        <f ca="1">(IF(SUM($J9:AT9)&gt;($H9-1),0,IF($G9=AU$24,1,IF(SUM($J9:AT9)=0,0,1))))*AU$26</f>
        <v>#N/A</v>
      </c>
      <c r="AV9" s="8" t="e">
        <f ca="1">(IF(SUM($J9:AU9)&gt;($H9-1),0,IF($G9=AV$24,1,IF(SUM($J9:AU9)=0,0,1))))*AV$26</f>
        <v>#N/A</v>
      </c>
      <c r="AW9" s="8" t="e">
        <f ca="1">(IF(SUM($J9:AV9)&gt;($H9-1),0,IF($G9=AW$24,1,IF(SUM($J9:AV9)=0,0,1))))*AW$26</f>
        <v>#N/A</v>
      </c>
      <c r="AX9" s="8" t="e">
        <f ca="1">(IF(SUM($J9:AW9)&gt;($H9-1),0,IF($G9=AX$24,1,IF(SUM($J9:AW9)=0,0,1))))*AX$26</f>
        <v>#N/A</v>
      </c>
      <c r="AY9" s="8" t="e">
        <f ca="1">(IF(SUM($J9:AX9)&gt;($H9-1),0,IF($G9=AY$24,1,IF(SUM($J9:AX9)=0,0,1))))*AY$26</f>
        <v>#N/A</v>
      </c>
      <c r="AZ9" s="8" t="e">
        <f ca="1">(IF(SUM($J9:AY9)&gt;($H9-1),0,IF($G9=AZ$24,1,IF(SUM($J9:AY9)=0,0,1))))*AZ$26</f>
        <v>#N/A</v>
      </c>
      <c r="BA9" s="8" t="e">
        <f ca="1">(IF(SUM($J9:AZ9)&gt;($H9-1),0,IF($G9=BA$24,1,IF(SUM($J9:AZ9)=0,0,1))))*BA$26</f>
        <v>#N/A</v>
      </c>
      <c r="BB9" s="8" t="e">
        <f ca="1">(IF(SUM($J9:BA9)&gt;($H9-1),0,IF($G9=BB$24,1,IF(SUM($J9:BA9)=0,0,1))))*BB$26</f>
        <v>#N/A</v>
      </c>
      <c r="BC9" s="8" t="e">
        <f ca="1">(IF(SUM($J9:BB9)&gt;($H9-1),0,IF($G9=BC$24,1,IF(SUM($J9:BB9)=0,0,1))))*BC$26</f>
        <v>#N/A</v>
      </c>
      <c r="BD9" s="8" t="e">
        <f ca="1">(IF(SUM($J9:BC9)&gt;($H9-1),0,IF($G9=BD$24,1,IF(SUM($J9:BC9)=0,0,1))))*BD$26</f>
        <v>#N/A</v>
      </c>
      <c r="BE9" s="8" t="e">
        <f ca="1">(IF(SUM($J9:BD9)&gt;($H9-1),0,IF($G9=BE$24,1,IF(SUM($J9:BD9)=0,0,1))))*BE$26</f>
        <v>#N/A</v>
      </c>
      <c r="BF9" s="119" t="str">
        <f t="shared" si="3"/>
        <v/>
      </c>
      <c r="BG9" s="501">
        <f>IF(G9="",0,'1.G.Data'!C$14+1-'3.Tasks'!G9)</f>
        <v>0</v>
      </c>
      <c r="BI9" s="122" t="s">
        <v>290</v>
      </c>
      <c r="BK9" s="122" t="str">
        <f t="shared" si="4"/>
        <v>N/A</v>
      </c>
    </row>
    <row r="10" spans="1:83" x14ac:dyDescent="0.25">
      <c r="A10" t="s">
        <v>24</v>
      </c>
      <c r="B10" s="3" t="s">
        <v>845</v>
      </c>
      <c r="C10" s="106"/>
      <c r="D10" s="106"/>
      <c r="E10" s="106"/>
      <c r="F10" s="107"/>
      <c r="G10" s="108"/>
      <c r="H10" s="108"/>
      <c r="I10" s="10">
        <f t="shared" si="0"/>
        <v>0</v>
      </c>
      <c r="J10" s="8">
        <f t="shared" ca="1" si="1"/>
        <v>0</v>
      </c>
      <c r="K10" s="8">
        <f t="shared" ca="1" si="2"/>
        <v>0</v>
      </c>
      <c r="L10" s="8" t="e">
        <f ca="1">(IF(SUM($J10:K10)&gt;($H10-1),0,IF($G10=L$24,1,IF(SUM($J10:K10)=0,0,1))))*L$26</f>
        <v>#N/A</v>
      </c>
      <c r="M10" s="8" t="e">
        <f ca="1">(IF(SUM($J10:L10)&gt;($H10-1),0,IF($G10=M$24,1,IF(SUM($J10:L10)=0,0,1))))*M$26</f>
        <v>#N/A</v>
      </c>
      <c r="N10" s="8" t="e">
        <f ca="1">(IF(SUM($J10:M10)&gt;($H10-1),0,IF($G10=N$24,1,IF(SUM($J10:M10)=0,0,1))))*N$26</f>
        <v>#N/A</v>
      </c>
      <c r="O10" s="8" t="e">
        <f ca="1">(IF(SUM($J10:N10)&gt;($H10-1),0,IF($G10=O$24,1,IF(SUM($J10:N10)=0,0,1))))*O$26</f>
        <v>#N/A</v>
      </c>
      <c r="P10" s="8" t="e">
        <f ca="1">(IF(SUM($J10:O10)&gt;($H10-1),0,IF($G10=P$24,1,IF(SUM($J10:O10)=0,0,1))))*P$26</f>
        <v>#N/A</v>
      </c>
      <c r="Q10" s="8" t="e">
        <f ca="1">(IF(SUM($J10:P10)&gt;($H10-1),0,IF($G10=Q$24,1,IF(SUM($J10:P10)=0,0,1))))*Q$26</f>
        <v>#N/A</v>
      </c>
      <c r="R10" s="8" t="e">
        <f ca="1">(IF(SUM($J10:Q10)&gt;($H10-1),0,IF($G10=R$24,1,IF(SUM($J10:Q10)=0,0,1))))*R$26</f>
        <v>#N/A</v>
      </c>
      <c r="S10" s="8" t="e">
        <f ca="1">(IF(SUM($J10:R10)&gt;($H10-1),0,IF($G10=S$24,1,IF(SUM($J10:R10)=0,0,1))))*S$26</f>
        <v>#N/A</v>
      </c>
      <c r="T10" s="8" t="e">
        <f ca="1">(IF(SUM($J10:S10)&gt;($H10-1),0,IF($G10=T$24,1,IF(SUM($J10:S10)=0,0,1))))*T$26</f>
        <v>#N/A</v>
      </c>
      <c r="U10" s="8" t="e">
        <f ca="1">(IF(SUM($J10:T10)&gt;($H10-1),0,IF($G10=U$24,1,IF(SUM($J10:T10)=0,0,1))))*U$26</f>
        <v>#N/A</v>
      </c>
      <c r="V10" s="8" t="e">
        <f ca="1">(IF(SUM($J10:U10)&gt;($H10-1),0,IF($G10=V$24,1,IF(SUM($J10:U10)=0,0,1))))*V$26</f>
        <v>#N/A</v>
      </c>
      <c r="W10" s="8" t="e">
        <f ca="1">(IF(SUM($J10:V10)&gt;($H10-1),0,IF($G10=W$24,1,IF(SUM($J10:V10)=0,0,1))))*W$26</f>
        <v>#N/A</v>
      </c>
      <c r="X10" s="8" t="e">
        <f ca="1">(IF(SUM($J10:W10)&gt;($H10-1),0,IF($G10=X$24,1,IF(SUM($J10:W10)=0,0,1))))*X$26</f>
        <v>#N/A</v>
      </c>
      <c r="Y10" s="8" t="e">
        <f ca="1">(IF(SUM($J10:X10)&gt;($H10-1),0,IF($G10=Y$24,1,IF(SUM($J10:X10)=0,0,1))))*Y$26</f>
        <v>#N/A</v>
      </c>
      <c r="Z10" s="8" t="e">
        <f ca="1">(IF(SUM($J10:Y10)&gt;($H10-1),0,IF($G10=Z$24,1,IF(SUM($J10:Y10)=0,0,1))))*Z$26</f>
        <v>#N/A</v>
      </c>
      <c r="AA10" s="8" t="e">
        <f ca="1">(IF(SUM($J10:Z10)&gt;($H10-1),0,IF($G10=AA$24,1,IF(SUM($J10:Z10)=0,0,1))))*AA$26</f>
        <v>#N/A</v>
      </c>
      <c r="AB10" s="8" t="e">
        <f ca="1">(IF(SUM($J10:AA10)&gt;($H10-1),0,IF($G10=AB$24,1,IF(SUM($J10:AA10)=0,0,1))))*AB$26</f>
        <v>#N/A</v>
      </c>
      <c r="AC10" s="8" t="e">
        <f ca="1">(IF(SUM($J10:AB10)&gt;($H10-1),0,IF($G10=AC$24,1,IF(SUM($J10:AB10)=0,0,1))))*AC$26</f>
        <v>#N/A</v>
      </c>
      <c r="AD10" s="8" t="e">
        <f ca="1">(IF(SUM($J10:AC10)&gt;($H10-1),0,IF($G10=AD$24,1,IF(SUM($J10:AC10)=0,0,1))))*AD$26</f>
        <v>#N/A</v>
      </c>
      <c r="AE10" s="8" t="e">
        <f ca="1">(IF(SUM($J10:AD10)&gt;($H10-1),0,IF($G10=AE$24,1,IF(SUM($J10:AD10)=0,0,1))))*AE$26</f>
        <v>#N/A</v>
      </c>
      <c r="AF10" s="8" t="e">
        <f ca="1">(IF(SUM($J10:AE10)&gt;($H10-1),0,IF($G10=AF$24,1,IF(SUM($J10:AE10)=0,0,1))))*AF$26</f>
        <v>#N/A</v>
      </c>
      <c r="AG10" s="8" t="e">
        <f ca="1">(IF(SUM($J10:AF10)&gt;($H10-1),0,IF($G10=AG$24,1,IF(SUM($J10:AF10)=0,0,1))))*AG$26</f>
        <v>#N/A</v>
      </c>
      <c r="AH10" s="8" t="e">
        <f ca="1">(IF(SUM($J10:AG10)&gt;($H10-1),0,IF($G10=AH$24,1,IF(SUM($J10:AG10)=0,0,1))))*AH$26</f>
        <v>#N/A</v>
      </c>
      <c r="AI10" s="8" t="e">
        <f ca="1">(IF(SUM($J10:AH10)&gt;($H10-1),0,IF($G10=AI$24,1,IF(SUM($J10:AH10)=0,0,1))))*AI$26</f>
        <v>#N/A</v>
      </c>
      <c r="AJ10" s="8" t="e">
        <f ca="1">(IF(SUM($J10:AI10)&gt;($H10-1),0,IF($G10=AJ$24,1,IF(SUM($J10:AI10)=0,0,1))))*AJ$26</f>
        <v>#N/A</v>
      </c>
      <c r="AK10" s="8" t="e">
        <f ca="1">(IF(SUM($J10:AJ10)&gt;($H10-1),0,IF($G10=AK$24,1,IF(SUM($J10:AJ10)=0,0,1))))*AK$26</f>
        <v>#N/A</v>
      </c>
      <c r="AL10" s="8" t="e">
        <f ca="1">(IF(SUM($J10:AK10)&gt;($H10-1),0,IF($G10=AL$24,1,IF(SUM($J10:AK10)=0,0,1))))*AL$26</f>
        <v>#N/A</v>
      </c>
      <c r="AM10" s="8" t="e">
        <f ca="1">(IF(SUM($J10:AL10)&gt;($H10-1),0,IF($G10=AM$24,1,IF(SUM($J10:AL10)=0,0,1))))*AM$26</f>
        <v>#N/A</v>
      </c>
      <c r="AN10" s="8" t="e">
        <f ca="1">(IF(SUM($J10:AM10)&gt;($H10-1),0,IF($G10=AN$24,1,IF(SUM($J10:AM10)=0,0,1))))*AN$26</f>
        <v>#N/A</v>
      </c>
      <c r="AO10" s="8" t="e">
        <f ca="1">(IF(SUM($J10:AN10)&gt;($H10-1),0,IF($G10=AO$24,1,IF(SUM($J10:AN10)=0,0,1))))*AO$26</f>
        <v>#N/A</v>
      </c>
      <c r="AP10" s="8" t="e">
        <f ca="1">(IF(SUM($J10:AO10)&gt;($H10-1),0,IF($G10=AP$24,1,IF(SUM($J10:AO10)=0,0,1))))*AP$26</f>
        <v>#N/A</v>
      </c>
      <c r="AQ10" s="8" t="e">
        <f ca="1">(IF(SUM($J10:AP10)&gt;($H10-1),0,IF($G10=AQ$24,1,IF(SUM($J10:AP10)=0,0,1))))*AQ$26</f>
        <v>#N/A</v>
      </c>
      <c r="AR10" s="8" t="e">
        <f ca="1">(IF(SUM($J10:AQ10)&gt;($H10-1),0,IF($G10=AR$24,1,IF(SUM($J10:AQ10)=0,0,1))))*AR$26</f>
        <v>#N/A</v>
      </c>
      <c r="AS10" s="8" t="e">
        <f ca="1">(IF(SUM($J10:AR10)&gt;($H10-1),0,IF($G10=AS$24,1,IF(SUM($J10:AR10)=0,0,1))))*AS$26</f>
        <v>#N/A</v>
      </c>
      <c r="AT10" s="8" t="e">
        <f ca="1">(IF(SUM($J10:AS10)&gt;($H10-1),0,IF($G10=AT$24,1,IF(SUM($J10:AS10)=0,0,1))))*AT$26</f>
        <v>#N/A</v>
      </c>
      <c r="AU10" s="8" t="e">
        <f ca="1">(IF(SUM($J10:AT10)&gt;($H10-1),0,IF($G10=AU$24,1,IF(SUM($J10:AT10)=0,0,1))))*AU$26</f>
        <v>#N/A</v>
      </c>
      <c r="AV10" s="8" t="e">
        <f ca="1">(IF(SUM($J10:AU10)&gt;($H10-1),0,IF($G10=AV$24,1,IF(SUM($J10:AU10)=0,0,1))))*AV$26</f>
        <v>#N/A</v>
      </c>
      <c r="AW10" s="8" t="e">
        <f ca="1">(IF(SUM($J10:AV10)&gt;($H10-1),0,IF($G10=AW$24,1,IF(SUM($J10:AV10)=0,0,1))))*AW$26</f>
        <v>#N/A</v>
      </c>
      <c r="AX10" s="8" t="e">
        <f ca="1">(IF(SUM($J10:AW10)&gt;($H10-1),0,IF($G10=AX$24,1,IF(SUM($J10:AW10)=0,0,1))))*AX$26</f>
        <v>#N/A</v>
      </c>
      <c r="AY10" s="8" t="e">
        <f ca="1">(IF(SUM($J10:AX10)&gt;($H10-1),0,IF($G10=AY$24,1,IF(SUM($J10:AX10)=0,0,1))))*AY$26</f>
        <v>#N/A</v>
      </c>
      <c r="AZ10" s="8" t="e">
        <f ca="1">(IF(SUM($J10:AY10)&gt;($H10-1),0,IF($G10=AZ$24,1,IF(SUM($J10:AY10)=0,0,1))))*AZ$26</f>
        <v>#N/A</v>
      </c>
      <c r="BA10" s="8" t="e">
        <f ca="1">(IF(SUM($J10:AZ10)&gt;($H10-1),0,IF($G10=BA$24,1,IF(SUM($J10:AZ10)=0,0,1))))*BA$26</f>
        <v>#N/A</v>
      </c>
      <c r="BB10" s="8" t="e">
        <f ca="1">(IF(SUM($J10:BA10)&gt;($H10-1),0,IF($G10=BB$24,1,IF(SUM($J10:BA10)=0,0,1))))*BB$26</f>
        <v>#N/A</v>
      </c>
      <c r="BC10" s="8" t="e">
        <f ca="1">(IF(SUM($J10:BB10)&gt;($H10-1),0,IF($G10=BC$24,1,IF(SUM($J10:BB10)=0,0,1))))*BC$26</f>
        <v>#N/A</v>
      </c>
      <c r="BD10" s="8" t="e">
        <f ca="1">(IF(SUM($J10:BC10)&gt;($H10-1),0,IF($G10=BD$24,1,IF(SUM($J10:BC10)=0,0,1))))*BD$26</f>
        <v>#N/A</v>
      </c>
      <c r="BE10" s="8" t="e">
        <f ca="1">(IF(SUM($J10:BD10)&gt;($H10-1),0,IF($G10=BE$24,1,IF(SUM($J10:BD10)=0,0,1))))*BE$26</f>
        <v>#N/A</v>
      </c>
      <c r="BF10" s="119" t="str">
        <f t="shared" si="3"/>
        <v/>
      </c>
      <c r="BG10" s="501">
        <f>IF(G10="",0,'1.G.Data'!C$14+1-'3.Tasks'!G10)</f>
        <v>0</v>
      </c>
      <c r="BI10" s="122" t="s">
        <v>773</v>
      </c>
      <c r="BK10" s="122" t="str">
        <f t="shared" si="4"/>
        <v>N/A</v>
      </c>
    </row>
    <row r="11" spans="1:83" x14ac:dyDescent="0.25">
      <c r="A11" t="s">
        <v>25</v>
      </c>
      <c r="B11" s="3" t="s">
        <v>846</v>
      </c>
      <c r="C11" s="106"/>
      <c r="D11" s="106"/>
      <c r="E11" s="106"/>
      <c r="F11" s="107"/>
      <c r="G11" s="108"/>
      <c r="H11" s="108"/>
      <c r="I11" s="10">
        <f t="shared" si="0"/>
        <v>0</v>
      </c>
      <c r="J11" s="8">
        <f t="shared" ca="1" si="1"/>
        <v>0</v>
      </c>
      <c r="K11" s="8">
        <f t="shared" ca="1" si="2"/>
        <v>0</v>
      </c>
      <c r="L11" s="8" t="e">
        <f ca="1">(IF(SUM($J11:K11)&gt;($H11-1),0,IF($G11=L$24,1,IF(SUM($J11:K11)=0,0,1))))*L$26</f>
        <v>#N/A</v>
      </c>
      <c r="M11" s="8" t="e">
        <f ca="1">(IF(SUM($J11:L11)&gt;($H11-1),0,IF($G11=M$24,1,IF(SUM($J11:L11)=0,0,1))))*M$26</f>
        <v>#N/A</v>
      </c>
      <c r="N11" s="8" t="e">
        <f ca="1">(IF(SUM($J11:M11)&gt;($H11-1),0,IF($G11=N$24,1,IF(SUM($J11:M11)=0,0,1))))*N$26</f>
        <v>#N/A</v>
      </c>
      <c r="O11" s="8" t="e">
        <f ca="1">(IF(SUM($J11:N11)&gt;($H11-1),0,IF($G11=O$24,1,IF(SUM($J11:N11)=0,0,1))))*O$26</f>
        <v>#N/A</v>
      </c>
      <c r="P11" s="8" t="e">
        <f ca="1">(IF(SUM($J11:O11)&gt;($H11-1),0,IF($G11=P$24,1,IF(SUM($J11:O11)=0,0,1))))*P$26</f>
        <v>#N/A</v>
      </c>
      <c r="Q11" s="8" t="e">
        <f ca="1">(IF(SUM($J11:P11)&gt;($H11-1),0,IF($G11=Q$24,1,IF(SUM($J11:P11)=0,0,1))))*Q$26</f>
        <v>#N/A</v>
      </c>
      <c r="R11" s="8" t="e">
        <f ca="1">(IF(SUM($J11:Q11)&gt;($H11-1),0,IF($G11=R$24,1,IF(SUM($J11:Q11)=0,0,1))))*R$26</f>
        <v>#N/A</v>
      </c>
      <c r="S11" s="8" t="e">
        <f ca="1">(IF(SUM($J11:R11)&gt;($H11-1),0,IF($G11=S$24,1,IF(SUM($J11:R11)=0,0,1))))*S$26</f>
        <v>#N/A</v>
      </c>
      <c r="T11" s="8" t="e">
        <f ca="1">(IF(SUM($J11:S11)&gt;($H11-1),0,IF($G11=T$24,1,IF(SUM($J11:S11)=0,0,1))))*T$26</f>
        <v>#N/A</v>
      </c>
      <c r="U11" s="8" t="e">
        <f ca="1">(IF(SUM($J11:T11)&gt;($H11-1),0,IF($G11=U$24,1,IF(SUM($J11:T11)=0,0,1))))*U$26</f>
        <v>#N/A</v>
      </c>
      <c r="V11" s="8" t="e">
        <f ca="1">(IF(SUM($J11:U11)&gt;($H11-1),0,IF($G11=V$24,1,IF(SUM($J11:U11)=0,0,1))))*V$26</f>
        <v>#N/A</v>
      </c>
      <c r="W11" s="8" t="e">
        <f ca="1">(IF(SUM($J11:V11)&gt;($H11-1),0,IF($G11=W$24,1,IF(SUM($J11:V11)=0,0,1))))*W$26</f>
        <v>#N/A</v>
      </c>
      <c r="X11" s="8" t="e">
        <f ca="1">(IF(SUM($J11:W11)&gt;($H11-1),0,IF($G11=X$24,1,IF(SUM($J11:W11)=0,0,1))))*X$26</f>
        <v>#N/A</v>
      </c>
      <c r="Y11" s="8" t="e">
        <f ca="1">(IF(SUM($J11:X11)&gt;($H11-1),0,IF($G11=Y$24,1,IF(SUM($J11:X11)=0,0,1))))*Y$26</f>
        <v>#N/A</v>
      </c>
      <c r="Z11" s="8" t="e">
        <f ca="1">(IF(SUM($J11:Y11)&gt;($H11-1),0,IF($G11=Z$24,1,IF(SUM($J11:Y11)=0,0,1))))*Z$26</f>
        <v>#N/A</v>
      </c>
      <c r="AA11" s="8" t="e">
        <f ca="1">(IF(SUM($J11:Z11)&gt;($H11-1),0,IF($G11=AA$24,1,IF(SUM($J11:Z11)=0,0,1))))*AA$26</f>
        <v>#N/A</v>
      </c>
      <c r="AB11" s="8" t="e">
        <f ca="1">(IF(SUM($J11:AA11)&gt;($H11-1),0,IF($G11=AB$24,1,IF(SUM($J11:AA11)=0,0,1))))*AB$26</f>
        <v>#N/A</v>
      </c>
      <c r="AC11" s="8" t="e">
        <f ca="1">(IF(SUM($J11:AB11)&gt;($H11-1),0,IF($G11=AC$24,1,IF(SUM($J11:AB11)=0,0,1))))*AC$26</f>
        <v>#N/A</v>
      </c>
      <c r="AD11" s="8" t="e">
        <f ca="1">(IF(SUM($J11:AC11)&gt;($H11-1),0,IF($G11=AD$24,1,IF(SUM($J11:AC11)=0,0,1))))*AD$26</f>
        <v>#N/A</v>
      </c>
      <c r="AE11" s="8" t="e">
        <f ca="1">(IF(SUM($J11:AD11)&gt;($H11-1),0,IF($G11=AE$24,1,IF(SUM($J11:AD11)=0,0,1))))*AE$26</f>
        <v>#N/A</v>
      </c>
      <c r="AF11" s="8" t="e">
        <f ca="1">(IF(SUM($J11:AE11)&gt;($H11-1),0,IF($G11=AF$24,1,IF(SUM($J11:AE11)=0,0,1))))*AF$26</f>
        <v>#N/A</v>
      </c>
      <c r="AG11" s="8" t="e">
        <f ca="1">(IF(SUM($J11:AF11)&gt;($H11-1),0,IF($G11=AG$24,1,IF(SUM($J11:AF11)=0,0,1))))*AG$26</f>
        <v>#N/A</v>
      </c>
      <c r="AH11" s="8" t="e">
        <f ca="1">(IF(SUM($J11:AG11)&gt;($H11-1),0,IF($G11=AH$24,1,IF(SUM($J11:AG11)=0,0,1))))*AH$26</f>
        <v>#N/A</v>
      </c>
      <c r="AI11" s="8" t="e">
        <f ca="1">(IF(SUM($J11:AH11)&gt;($H11-1),0,IF($G11=AI$24,1,IF(SUM($J11:AH11)=0,0,1))))*AI$26</f>
        <v>#N/A</v>
      </c>
      <c r="AJ11" s="8" t="e">
        <f ca="1">(IF(SUM($J11:AI11)&gt;($H11-1),0,IF($G11=AJ$24,1,IF(SUM($J11:AI11)=0,0,1))))*AJ$26</f>
        <v>#N/A</v>
      </c>
      <c r="AK11" s="8" t="e">
        <f ca="1">(IF(SUM($J11:AJ11)&gt;($H11-1),0,IF($G11=AK$24,1,IF(SUM($J11:AJ11)=0,0,1))))*AK$26</f>
        <v>#N/A</v>
      </c>
      <c r="AL11" s="8" t="e">
        <f ca="1">(IF(SUM($J11:AK11)&gt;($H11-1),0,IF($G11=AL$24,1,IF(SUM($J11:AK11)=0,0,1))))*AL$26</f>
        <v>#N/A</v>
      </c>
      <c r="AM11" s="8" t="e">
        <f ca="1">(IF(SUM($J11:AL11)&gt;($H11-1),0,IF($G11=AM$24,1,IF(SUM($J11:AL11)=0,0,1))))*AM$26</f>
        <v>#N/A</v>
      </c>
      <c r="AN11" s="8" t="e">
        <f ca="1">(IF(SUM($J11:AM11)&gt;($H11-1),0,IF($G11=AN$24,1,IF(SUM($J11:AM11)=0,0,1))))*AN$26</f>
        <v>#N/A</v>
      </c>
      <c r="AO11" s="8" t="e">
        <f ca="1">(IF(SUM($J11:AN11)&gt;($H11-1),0,IF($G11=AO$24,1,IF(SUM($J11:AN11)=0,0,1))))*AO$26</f>
        <v>#N/A</v>
      </c>
      <c r="AP11" s="8" t="e">
        <f ca="1">(IF(SUM($J11:AO11)&gt;($H11-1),0,IF($G11=AP$24,1,IF(SUM($J11:AO11)=0,0,1))))*AP$26</f>
        <v>#N/A</v>
      </c>
      <c r="AQ11" s="8" t="e">
        <f ca="1">(IF(SUM($J11:AP11)&gt;($H11-1),0,IF($G11=AQ$24,1,IF(SUM($J11:AP11)=0,0,1))))*AQ$26</f>
        <v>#N/A</v>
      </c>
      <c r="AR11" s="8" t="e">
        <f ca="1">(IF(SUM($J11:AQ11)&gt;($H11-1),0,IF($G11=AR$24,1,IF(SUM($J11:AQ11)=0,0,1))))*AR$26</f>
        <v>#N/A</v>
      </c>
      <c r="AS11" s="8" t="e">
        <f ca="1">(IF(SUM($J11:AR11)&gt;($H11-1),0,IF($G11=AS$24,1,IF(SUM($J11:AR11)=0,0,1))))*AS$26</f>
        <v>#N/A</v>
      </c>
      <c r="AT11" s="8" t="e">
        <f ca="1">(IF(SUM($J11:AS11)&gt;($H11-1),0,IF($G11=AT$24,1,IF(SUM($J11:AS11)=0,0,1))))*AT$26</f>
        <v>#N/A</v>
      </c>
      <c r="AU11" s="8" t="e">
        <f ca="1">(IF(SUM($J11:AT11)&gt;($H11-1),0,IF($G11=AU$24,1,IF(SUM($J11:AT11)=0,0,1))))*AU$26</f>
        <v>#N/A</v>
      </c>
      <c r="AV11" s="8" t="e">
        <f ca="1">(IF(SUM($J11:AU11)&gt;($H11-1),0,IF($G11=AV$24,1,IF(SUM($J11:AU11)=0,0,1))))*AV$26</f>
        <v>#N/A</v>
      </c>
      <c r="AW11" s="8" t="e">
        <f ca="1">(IF(SUM($J11:AV11)&gt;($H11-1),0,IF($G11=AW$24,1,IF(SUM($J11:AV11)=0,0,1))))*AW$26</f>
        <v>#N/A</v>
      </c>
      <c r="AX11" s="8" t="e">
        <f ca="1">(IF(SUM($J11:AW11)&gt;($H11-1),0,IF($G11=AX$24,1,IF(SUM($J11:AW11)=0,0,1))))*AX$26</f>
        <v>#N/A</v>
      </c>
      <c r="AY11" s="8" t="e">
        <f ca="1">(IF(SUM($J11:AX11)&gt;($H11-1),0,IF($G11=AY$24,1,IF(SUM($J11:AX11)=0,0,1))))*AY$26</f>
        <v>#N/A</v>
      </c>
      <c r="AZ11" s="8" t="e">
        <f ca="1">(IF(SUM($J11:AY11)&gt;($H11-1),0,IF($G11=AZ$24,1,IF(SUM($J11:AY11)=0,0,1))))*AZ$26</f>
        <v>#N/A</v>
      </c>
      <c r="BA11" s="8" t="e">
        <f ca="1">(IF(SUM($J11:AZ11)&gt;($H11-1),0,IF($G11=BA$24,1,IF(SUM($J11:AZ11)=0,0,1))))*BA$26</f>
        <v>#N/A</v>
      </c>
      <c r="BB11" s="8" t="e">
        <f ca="1">(IF(SUM($J11:BA11)&gt;($H11-1),0,IF($G11=BB$24,1,IF(SUM($J11:BA11)=0,0,1))))*BB$26</f>
        <v>#N/A</v>
      </c>
      <c r="BC11" s="8" t="e">
        <f ca="1">(IF(SUM($J11:BB11)&gt;($H11-1),0,IF($G11=BC$24,1,IF(SUM($J11:BB11)=0,0,1))))*BC$26</f>
        <v>#N/A</v>
      </c>
      <c r="BD11" s="8" t="e">
        <f ca="1">(IF(SUM($J11:BC11)&gt;($H11-1),0,IF($G11=BD$24,1,IF(SUM($J11:BC11)=0,0,1))))*BD$26</f>
        <v>#N/A</v>
      </c>
      <c r="BE11" s="8" t="e">
        <f ca="1">(IF(SUM($J11:BD11)&gt;($H11-1),0,IF($G11=BE$24,1,IF(SUM($J11:BD11)=0,0,1))))*BE$26</f>
        <v>#N/A</v>
      </c>
      <c r="BF11" s="119" t="str">
        <f t="shared" si="3"/>
        <v/>
      </c>
      <c r="BG11" s="501">
        <f>IF(G11="",0,'1.G.Data'!C$14+1-'3.Tasks'!G11)</f>
        <v>0</v>
      </c>
      <c r="BI11" s="122" t="s">
        <v>774</v>
      </c>
      <c r="BK11" s="122" t="str">
        <f t="shared" si="4"/>
        <v>N/A</v>
      </c>
    </row>
    <row r="12" spans="1:83" x14ac:dyDescent="0.25">
      <c r="A12" t="s">
        <v>26</v>
      </c>
      <c r="B12" s="3" t="s">
        <v>847</v>
      </c>
      <c r="C12" s="106"/>
      <c r="D12" s="106"/>
      <c r="E12" s="106"/>
      <c r="F12" s="107"/>
      <c r="G12" s="108"/>
      <c r="H12" s="108"/>
      <c r="I12" s="10">
        <f t="shared" si="0"/>
        <v>0</v>
      </c>
      <c r="J12" s="8">
        <f t="shared" ca="1" si="1"/>
        <v>0</v>
      </c>
      <c r="K12" s="8">
        <f t="shared" ca="1" si="2"/>
        <v>0</v>
      </c>
      <c r="L12" s="8" t="e">
        <f ca="1">(IF(SUM($J12:K12)&gt;($H12-1),0,IF($G12=L$24,1,IF(SUM($J12:K12)=0,0,1))))*L$26</f>
        <v>#N/A</v>
      </c>
      <c r="M12" s="8" t="e">
        <f ca="1">(IF(SUM($J12:L12)&gt;($H12-1),0,IF($G12=M$24,1,IF(SUM($J12:L12)=0,0,1))))*M$26</f>
        <v>#N/A</v>
      </c>
      <c r="N12" s="8" t="e">
        <f ca="1">(IF(SUM($J12:M12)&gt;($H12-1),0,IF($G12=N$24,1,IF(SUM($J12:M12)=0,0,1))))*N$26</f>
        <v>#N/A</v>
      </c>
      <c r="O12" s="8" t="e">
        <f ca="1">(IF(SUM($J12:N12)&gt;($H12-1),0,IF($G12=O$24,1,IF(SUM($J12:N12)=0,0,1))))*O$26</f>
        <v>#N/A</v>
      </c>
      <c r="P12" s="8" t="e">
        <f ca="1">(IF(SUM($J12:O12)&gt;($H12-1),0,IF($G12=P$24,1,IF(SUM($J12:O12)=0,0,1))))*P$26</f>
        <v>#N/A</v>
      </c>
      <c r="Q12" s="8" t="e">
        <f ca="1">(IF(SUM($J12:P12)&gt;($H12-1),0,IF($G12=Q$24,1,IF(SUM($J12:P12)=0,0,1))))*Q$26</f>
        <v>#N/A</v>
      </c>
      <c r="R12" s="8" t="e">
        <f ca="1">(IF(SUM($J12:Q12)&gt;($H12-1),0,IF($G12=R$24,1,IF(SUM($J12:Q12)=0,0,1))))*R$26</f>
        <v>#N/A</v>
      </c>
      <c r="S12" s="8" t="e">
        <f ca="1">(IF(SUM($J12:R12)&gt;($H12-1),0,IF($G12=S$24,1,IF(SUM($J12:R12)=0,0,1))))*S$26</f>
        <v>#N/A</v>
      </c>
      <c r="T12" s="8" t="e">
        <f ca="1">(IF(SUM($J12:S12)&gt;($H12-1),0,IF($G12=T$24,1,IF(SUM($J12:S12)=0,0,1))))*T$26</f>
        <v>#N/A</v>
      </c>
      <c r="U12" s="8" t="e">
        <f ca="1">(IF(SUM($J12:T12)&gt;($H12-1),0,IF($G12=U$24,1,IF(SUM($J12:T12)=0,0,1))))*U$26</f>
        <v>#N/A</v>
      </c>
      <c r="V12" s="8" t="e">
        <f ca="1">(IF(SUM($J12:U12)&gt;($H12-1),0,IF($G12=V$24,1,IF(SUM($J12:U12)=0,0,1))))*V$26</f>
        <v>#N/A</v>
      </c>
      <c r="W12" s="8" t="e">
        <f ca="1">(IF(SUM($J12:V12)&gt;($H12-1),0,IF($G12=W$24,1,IF(SUM($J12:V12)=0,0,1))))*W$26</f>
        <v>#N/A</v>
      </c>
      <c r="X12" s="8" t="e">
        <f ca="1">(IF(SUM($J12:W12)&gt;($H12-1),0,IF($G12=X$24,1,IF(SUM($J12:W12)=0,0,1))))*X$26</f>
        <v>#N/A</v>
      </c>
      <c r="Y12" s="8" t="e">
        <f ca="1">(IF(SUM($J12:X12)&gt;($H12-1),0,IF($G12=Y$24,1,IF(SUM($J12:X12)=0,0,1))))*Y$26</f>
        <v>#N/A</v>
      </c>
      <c r="Z12" s="8" t="e">
        <f ca="1">(IF(SUM($J12:Y12)&gt;($H12-1),0,IF($G12=Z$24,1,IF(SUM($J12:Y12)=0,0,1))))*Z$26</f>
        <v>#N/A</v>
      </c>
      <c r="AA12" s="8" t="e">
        <f ca="1">(IF(SUM($J12:Z12)&gt;($H12-1),0,IF($G12=AA$24,1,IF(SUM($J12:Z12)=0,0,1))))*AA$26</f>
        <v>#N/A</v>
      </c>
      <c r="AB12" s="8" t="e">
        <f ca="1">(IF(SUM($J12:AA12)&gt;($H12-1),0,IF($G12=AB$24,1,IF(SUM($J12:AA12)=0,0,1))))*AB$26</f>
        <v>#N/A</v>
      </c>
      <c r="AC12" s="8" t="e">
        <f ca="1">(IF(SUM($J12:AB12)&gt;($H12-1),0,IF($G12=AC$24,1,IF(SUM($J12:AB12)=0,0,1))))*AC$26</f>
        <v>#N/A</v>
      </c>
      <c r="AD12" s="8" t="e">
        <f ca="1">(IF(SUM($J12:AC12)&gt;($H12-1),0,IF($G12=AD$24,1,IF(SUM($J12:AC12)=0,0,1))))*AD$26</f>
        <v>#N/A</v>
      </c>
      <c r="AE12" s="8" t="e">
        <f ca="1">(IF(SUM($J12:AD12)&gt;($H12-1),0,IF($G12=AE$24,1,IF(SUM($J12:AD12)=0,0,1))))*AE$26</f>
        <v>#N/A</v>
      </c>
      <c r="AF12" s="8" t="e">
        <f ca="1">(IF(SUM($J12:AE12)&gt;($H12-1),0,IF($G12=AF$24,1,IF(SUM($J12:AE12)=0,0,1))))*AF$26</f>
        <v>#N/A</v>
      </c>
      <c r="AG12" s="8" t="e">
        <f ca="1">(IF(SUM($J12:AF12)&gt;($H12-1),0,IF($G12=AG$24,1,IF(SUM($J12:AF12)=0,0,1))))*AG$26</f>
        <v>#N/A</v>
      </c>
      <c r="AH12" s="8" t="e">
        <f ca="1">(IF(SUM($J12:AG12)&gt;($H12-1),0,IF($G12=AH$24,1,IF(SUM($J12:AG12)=0,0,1))))*AH$26</f>
        <v>#N/A</v>
      </c>
      <c r="AI12" s="8" t="e">
        <f ca="1">(IF(SUM($J12:AH12)&gt;($H12-1),0,IF($G12=AI$24,1,IF(SUM($J12:AH12)=0,0,1))))*AI$26</f>
        <v>#N/A</v>
      </c>
      <c r="AJ12" s="8" t="e">
        <f ca="1">(IF(SUM($J12:AI12)&gt;($H12-1),0,IF($G12=AJ$24,1,IF(SUM($J12:AI12)=0,0,1))))*AJ$26</f>
        <v>#N/A</v>
      </c>
      <c r="AK12" s="8" t="e">
        <f ca="1">(IF(SUM($J12:AJ12)&gt;($H12-1),0,IF($G12=AK$24,1,IF(SUM($J12:AJ12)=0,0,1))))*AK$26</f>
        <v>#N/A</v>
      </c>
      <c r="AL12" s="8" t="e">
        <f ca="1">(IF(SUM($J12:AK12)&gt;($H12-1),0,IF($G12=AL$24,1,IF(SUM($J12:AK12)=0,0,1))))*AL$26</f>
        <v>#N/A</v>
      </c>
      <c r="AM12" s="8" t="e">
        <f ca="1">(IF(SUM($J12:AL12)&gt;($H12-1),0,IF($G12=AM$24,1,IF(SUM($J12:AL12)=0,0,1))))*AM$26</f>
        <v>#N/A</v>
      </c>
      <c r="AN12" s="8" t="e">
        <f ca="1">(IF(SUM($J12:AM12)&gt;($H12-1),0,IF($G12=AN$24,1,IF(SUM($J12:AM12)=0,0,1))))*AN$26</f>
        <v>#N/A</v>
      </c>
      <c r="AO12" s="8" t="e">
        <f ca="1">(IF(SUM($J12:AN12)&gt;($H12-1),0,IF($G12=AO$24,1,IF(SUM($J12:AN12)=0,0,1))))*AO$26</f>
        <v>#N/A</v>
      </c>
      <c r="AP12" s="8" t="e">
        <f ca="1">(IF(SUM($J12:AO12)&gt;($H12-1),0,IF($G12=AP$24,1,IF(SUM($J12:AO12)=0,0,1))))*AP$26</f>
        <v>#N/A</v>
      </c>
      <c r="AQ12" s="8" t="e">
        <f ca="1">(IF(SUM($J12:AP12)&gt;($H12-1),0,IF($G12=AQ$24,1,IF(SUM($J12:AP12)=0,0,1))))*AQ$26</f>
        <v>#N/A</v>
      </c>
      <c r="AR12" s="8" t="e">
        <f ca="1">(IF(SUM($J12:AQ12)&gt;($H12-1),0,IF($G12=AR$24,1,IF(SUM($J12:AQ12)=0,0,1))))*AR$26</f>
        <v>#N/A</v>
      </c>
      <c r="AS12" s="8" t="e">
        <f ca="1">(IF(SUM($J12:AR12)&gt;($H12-1),0,IF($G12=AS$24,1,IF(SUM($J12:AR12)=0,0,1))))*AS$26</f>
        <v>#N/A</v>
      </c>
      <c r="AT12" s="8" t="e">
        <f ca="1">(IF(SUM($J12:AS12)&gt;($H12-1),0,IF($G12=AT$24,1,IF(SUM($J12:AS12)=0,0,1))))*AT$26</f>
        <v>#N/A</v>
      </c>
      <c r="AU12" s="8" t="e">
        <f ca="1">(IF(SUM($J12:AT12)&gt;($H12-1),0,IF($G12=AU$24,1,IF(SUM($J12:AT12)=0,0,1))))*AU$26</f>
        <v>#N/A</v>
      </c>
      <c r="AV12" s="8" t="e">
        <f ca="1">(IF(SUM($J12:AU12)&gt;($H12-1),0,IF($G12=AV$24,1,IF(SUM($J12:AU12)=0,0,1))))*AV$26</f>
        <v>#N/A</v>
      </c>
      <c r="AW12" s="8" t="e">
        <f ca="1">(IF(SUM($J12:AV12)&gt;($H12-1),0,IF($G12=AW$24,1,IF(SUM($J12:AV12)=0,0,1))))*AW$26</f>
        <v>#N/A</v>
      </c>
      <c r="AX12" s="8" t="e">
        <f ca="1">(IF(SUM($J12:AW12)&gt;($H12-1),0,IF($G12=AX$24,1,IF(SUM($J12:AW12)=0,0,1))))*AX$26</f>
        <v>#N/A</v>
      </c>
      <c r="AY12" s="8" t="e">
        <f ca="1">(IF(SUM($J12:AX12)&gt;($H12-1),0,IF($G12=AY$24,1,IF(SUM($J12:AX12)=0,0,1))))*AY$26</f>
        <v>#N/A</v>
      </c>
      <c r="AZ12" s="8" t="e">
        <f ca="1">(IF(SUM($J12:AY12)&gt;($H12-1),0,IF($G12=AZ$24,1,IF(SUM($J12:AY12)=0,0,1))))*AZ$26</f>
        <v>#N/A</v>
      </c>
      <c r="BA12" s="8" t="e">
        <f ca="1">(IF(SUM($J12:AZ12)&gt;($H12-1),0,IF($G12=BA$24,1,IF(SUM($J12:AZ12)=0,0,1))))*BA$26</f>
        <v>#N/A</v>
      </c>
      <c r="BB12" s="8" t="e">
        <f ca="1">(IF(SUM($J12:BA12)&gt;($H12-1),0,IF($G12=BB$24,1,IF(SUM($J12:BA12)=0,0,1))))*BB$26</f>
        <v>#N/A</v>
      </c>
      <c r="BC12" s="8" t="e">
        <f ca="1">(IF(SUM($J12:BB12)&gt;($H12-1),0,IF($G12=BC$24,1,IF(SUM($J12:BB12)=0,0,1))))*BC$26</f>
        <v>#N/A</v>
      </c>
      <c r="BD12" s="8" t="e">
        <f ca="1">(IF(SUM($J12:BC12)&gt;($H12-1),0,IF($G12=BD$24,1,IF(SUM($J12:BC12)=0,0,1))))*BD$26</f>
        <v>#N/A</v>
      </c>
      <c r="BE12" s="8" t="e">
        <f ca="1">(IF(SUM($J12:BD12)&gt;($H12-1),0,IF($G12=BE$24,1,IF(SUM($J12:BD12)=0,0,1))))*BE$26</f>
        <v>#N/A</v>
      </c>
      <c r="BF12" s="119" t="str">
        <f t="shared" si="3"/>
        <v/>
      </c>
      <c r="BG12" s="501">
        <f>IF(G12="",0,'1.G.Data'!C$14+1-'3.Tasks'!G12)</f>
        <v>0</v>
      </c>
      <c r="BK12" s="122" t="str">
        <f t="shared" si="4"/>
        <v>N/A</v>
      </c>
    </row>
    <row r="13" spans="1:83" x14ac:dyDescent="0.25">
      <c r="A13" t="s">
        <v>27</v>
      </c>
      <c r="B13" s="3" t="s">
        <v>848</v>
      </c>
      <c r="C13" s="106"/>
      <c r="D13" s="106"/>
      <c r="E13" s="106"/>
      <c r="F13" s="107"/>
      <c r="G13" s="108"/>
      <c r="H13" s="108"/>
      <c r="I13" s="10">
        <f t="shared" si="0"/>
        <v>0</v>
      </c>
      <c r="J13" s="8">
        <f t="shared" ca="1" si="1"/>
        <v>0</v>
      </c>
      <c r="K13" s="8">
        <f t="shared" ca="1" si="2"/>
        <v>0</v>
      </c>
      <c r="L13" s="8" t="e">
        <f ca="1">(IF(SUM($J13:K13)&gt;($H13-1),0,IF($G13=L$24,1,IF(SUM($J13:K13)=0,0,1))))*L$26</f>
        <v>#N/A</v>
      </c>
      <c r="M13" s="8" t="e">
        <f ca="1">(IF(SUM($J13:L13)&gt;($H13-1),0,IF($G13=M$24,1,IF(SUM($J13:L13)=0,0,1))))*M$26</f>
        <v>#N/A</v>
      </c>
      <c r="N13" s="8" t="e">
        <f ca="1">(IF(SUM($J13:M13)&gt;($H13-1),0,IF($G13=N$24,1,IF(SUM($J13:M13)=0,0,1))))*N$26</f>
        <v>#N/A</v>
      </c>
      <c r="O13" s="8" t="e">
        <f ca="1">(IF(SUM($J13:N13)&gt;($H13-1),0,IF($G13=O$24,1,IF(SUM($J13:N13)=0,0,1))))*O$26</f>
        <v>#N/A</v>
      </c>
      <c r="P13" s="8" t="e">
        <f ca="1">(IF(SUM($J13:O13)&gt;($H13-1),0,IF($G13=P$24,1,IF(SUM($J13:O13)=0,0,1))))*P$26</f>
        <v>#N/A</v>
      </c>
      <c r="Q13" s="8" t="e">
        <f ca="1">(IF(SUM($J13:P13)&gt;($H13-1),0,IF($G13=Q$24,1,IF(SUM($J13:P13)=0,0,1))))*Q$26</f>
        <v>#N/A</v>
      </c>
      <c r="R13" s="8" t="e">
        <f ca="1">(IF(SUM($J13:Q13)&gt;($H13-1),0,IF($G13=R$24,1,IF(SUM($J13:Q13)=0,0,1))))*R$26</f>
        <v>#N/A</v>
      </c>
      <c r="S13" s="8" t="e">
        <f ca="1">(IF(SUM($J13:R13)&gt;($H13-1),0,IF($G13=S$24,1,IF(SUM($J13:R13)=0,0,1))))*S$26</f>
        <v>#N/A</v>
      </c>
      <c r="T13" s="8" t="e">
        <f ca="1">(IF(SUM($J13:S13)&gt;($H13-1),0,IF($G13=T$24,1,IF(SUM($J13:S13)=0,0,1))))*T$26</f>
        <v>#N/A</v>
      </c>
      <c r="U13" s="8" t="e">
        <f ca="1">(IF(SUM($J13:T13)&gt;($H13-1),0,IF($G13=U$24,1,IF(SUM($J13:T13)=0,0,1))))*U$26</f>
        <v>#N/A</v>
      </c>
      <c r="V13" s="8" t="e">
        <f ca="1">(IF(SUM($J13:U13)&gt;($H13-1),0,IF($G13=V$24,1,IF(SUM($J13:U13)=0,0,1))))*V$26</f>
        <v>#N/A</v>
      </c>
      <c r="W13" s="8" t="e">
        <f ca="1">(IF(SUM($J13:V13)&gt;($H13-1),0,IF($G13=W$24,1,IF(SUM($J13:V13)=0,0,1))))*W$26</f>
        <v>#N/A</v>
      </c>
      <c r="X13" s="8" t="e">
        <f ca="1">(IF(SUM($J13:W13)&gt;($H13-1),0,IF($G13=X$24,1,IF(SUM($J13:W13)=0,0,1))))*X$26</f>
        <v>#N/A</v>
      </c>
      <c r="Y13" s="8" t="e">
        <f ca="1">(IF(SUM($J13:X13)&gt;($H13-1),0,IF($G13=Y$24,1,IF(SUM($J13:X13)=0,0,1))))*Y$26</f>
        <v>#N/A</v>
      </c>
      <c r="Z13" s="8" t="e">
        <f ca="1">(IF(SUM($J13:Y13)&gt;($H13-1),0,IF($G13=Z$24,1,IF(SUM($J13:Y13)=0,0,1))))*Z$26</f>
        <v>#N/A</v>
      </c>
      <c r="AA13" s="8" t="e">
        <f ca="1">(IF(SUM($J13:Z13)&gt;($H13-1),0,IF($G13=AA$24,1,IF(SUM($J13:Z13)=0,0,1))))*AA$26</f>
        <v>#N/A</v>
      </c>
      <c r="AB13" s="8" t="e">
        <f ca="1">(IF(SUM($J13:AA13)&gt;($H13-1),0,IF($G13=AB$24,1,IF(SUM($J13:AA13)=0,0,1))))*AB$26</f>
        <v>#N/A</v>
      </c>
      <c r="AC13" s="8" t="e">
        <f ca="1">(IF(SUM($J13:AB13)&gt;($H13-1),0,IF($G13=AC$24,1,IF(SUM($J13:AB13)=0,0,1))))*AC$26</f>
        <v>#N/A</v>
      </c>
      <c r="AD13" s="8" t="e">
        <f ca="1">(IF(SUM($J13:AC13)&gt;($H13-1),0,IF($G13=AD$24,1,IF(SUM($J13:AC13)=0,0,1))))*AD$26</f>
        <v>#N/A</v>
      </c>
      <c r="AE13" s="8" t="e">
        <f ca="1">(IF(SUM($J13:AD13)&gt;($H13-1),0,IF($G13=AE$24,1,IF(SUM($J13:AD13)=0,0,1))))*AE$26</f>
        <v>#N/A</v>
      </c>
      <c r="AF13" s="8" t="e">
        <f ca="1">(IF(SUM($J13:AE13)&gt;($H13-1),0,IF($G13=AF$24,1,IF(SUM($J13:AE13)=0,0,1))))*AF$26</f>
        <v>#N/A</v>
      </c>
      <c r="AG13" s="8" t="e">
        <f ca="1">(IF(SUM($J13:AF13)&gt;($H13-1),0,IF($G13=AG$24,1,IF(SUM($J13:AF13)=0,0,1))))*AG$26</f>
        <v>#N/A</v>
      </c>
      <c r="AH13" s="8" t="e">
        <f ca="1">(IF(SUM($J13:AG13)&gt;($H13-1),0,IF($G13=AH$24,1,IF(SUM($J13:AG13)=0,0,1))))*AH$26</f>
        <v>#N/A</v>
      </c>
      <c r="AI13" s="8" t="e">
        <f ca="1">(IF(SUM($J13:AH13)&gt;($H13-1),0,IF($G13=AI$24,1,IF(SUM($J13:AH13)=0,0,1))))*AI$26</f>
        <v>#N/A</v>
      </c>
      <c r="AJ13" s="8" t="e">
        <f ca="1">(IF(SUM($J13:AI13)&gt;($H13-1),0,IF($G13=AJ$24,1,IF(SUM($J13:AI13)=0,0,1))))*AJ$26</f>
        <v>#N/A</v>
      </c>
      <c r="AK13" s="8" t="e">
        <f ca="1">(IF(SUM($J13:AJ13)&gt;($H13-1),0,IF($G13=AK$24,1,IF(SUM($J13:AJ13)=0,0,1))))*AK$26</f>
        <v>#N/A</v>
      </c>
      <c r="AL13" s="8" t="e">
        <f ca="1">(IF(SUM($J13:AK13)&gt;($H13-1),0,IF($G13=AL$24,1,IF(SUM($J13:AK13)=0,0,1))))*AL$26</f>
        <v>#N/A</v>
      </c>
      <c r="AM13" s="8" t="e">
        <f ca="1">(IF(SUM($J13:AL13)&gt;($H13-1),0,IF($G13=AM$24,1,IF(SUM($J13:AL13)=0,0,1))))*AM$26</f>
        <v>#N/A</v>
      </c>
      <c r="AN13" s="8" t="e">
        <f ca="1">(IF(SUM($J13:AM13)&gt;($H13-1),0,IF($G13=AN$24,1,IF(SUM($J13:AM13)=0,0,1))))*AN$26</f>
        <v>#N/A</v>
      </c>
      <c r="AO13" s="8" t="e">
        <f ca="1">(IF(SUM($J13:AN13)&gt;($H13-1),0,IF($G13=AO$24,1,IF(SUM($J13:AN13)=0,0,1))))*AO$26</f>
        <v>#N/A</v>
      </c>
      <c r="AP13" s="8" t="e">
        <f ca="1">(IF(SUM($J13:AO13)&gt;($H13-1),0,IF($G13=AP$24,1,IF(SUM($J13:AO13)=0,0,1))))*AP$26</f>
        <v>#N/A</v>
      </c>
      <c r="AQ13" s="8" t="e">
        <f ca="1">(IF(SUM($J13:AP13)&gt;($H13-1),0,IF($G13=AQ$24,1,IF(SUM($J13:AP13)=0,0,1))))*AQ$26</f>
        <v>#N/A</v>
      </c>
      <c r="AR13" s="8" t="e">
        <f ca="1">(IF(SUM($J13:AQ13)&gt;($H13-1),0,IF($G13=AR$24,1,IF(SUM($J13:AQ13)=0,0,1))))*AR$26</f>
        <v>#N/A</v>
      </c>
      <c r="AS13" s="8" t="e">
        <f ca="1">(IF(SUM($J13:AR13)&gt;($H13-1),0,IF($G13=AS$24,1,IF(SUM($J13:AR13)=0,0,1))))*AS$26</f>
        <v>#N/A</v>
      </c>
      <c r="AT13" s="8" t="e">
        <f ca="1">(IF(SUM($J13:AS13)&gt;($H13-1),0,IF($G13=AT$24,1,IF(SUM($J13:AS13)=0,0,1))))*AT$26</f>
        <v>#N/A</v>
      </c>
      <c r="AU13" s="8" t="e">
        <f ca="1">(IF(SUM($J13:AT13)&gt;($H13-1),0,IF($G13=AU$24,1,IF(SUM($J13:AT13)=0,0,1))))*AU$26</f>
        <v>#N/A</v>
      </c>
      <c r="AV13" s="8" t="e">
        <f ca="1">(IF(SUM($J13:AU13)&gt;($H13-1),0,IF($G13=AV$24,1,IF(SUM($J13:AU13)=0,0,1))))*AV$26</f>
        <v>#N/A</v>
      </c>
      <c r="AW13" s="8" t="e">
        <f ca="1">(IF(SUM($J13:AV13)&gt;($H13-1),0,IF($G13=AW$24,1,IF(SUM($J13:AV13)=0,0,1))))*AW$26</f>
        <v>#N/A</v>
      </c>
      <c r="AX13" s="8" t="e">
        <f ca="1">(IF(SUM($J13:AW13)&gt;($H13-1),0,IF($G13=AX$24,1,IF(SUM($J13:AW13)=0,0,1))))*AX$26</f>
        <v>#N/A</v>
      </c>
      <c r="AY13" s="8" t="e">
        <f ca="1">(IF(SUM($J13:AX13)&gt;($H13-1),0,IF($G13=AY$24,1,IF(SUM($J13:AX13)=0,0,1))))*AY$26</f>
        <v>#N/A</v>
      </c>
      <c r="AZ13" s="8" t="e">
        <f ca="1">(IF(SUM($J13:AY13)&gt;($H13-1),0,IF($G13=AZ$24,1,IF(SUM($J13:AY13)=0,0,1))))*AZ$26</f>
        <v>#N/A</v>
      </c>
      <c r="BA13" s="8" t="e">
        <f ca="1">(IF(SUM($J13:AZ13)&gt;($H13-1),0,IF($G13=BA$24,1,IF(SUM($J13:AZ13)=0,0,1))))*BA$26</f>
        <v>#N/A</v>
      </c>
      <c r="BB13" s="8" t="e">
        <f ca="1">(IF(SUM($J13:BA13)&gt;($H13-1),0,IF($G13=BB$24,1,IF(SUM($J13:BA13)=0,0,1))))*BB$26</f>
        <v>#N/A</v>
      </c>
      <c r="BC13" s="8" t="e">
        <f ca="1">(IF(SUM($J13:BB13)&gt;($H13-1),0,IF($G13=BC$24,1,IF(SUM($J13:BB13)=0,0,1))))*BC$26</f>
        <v>#N/A</v>
      </c>
      <c r="BD13" s="8" t="e">
        <f ca="1">(IF(SUM($J13:BC13)&gt;($H13-1),0,IF($G13=BD$24,1,IF(SUM($J13:BC13)=0,0,1))))*BD$26</f>
        <v>#N/A</v>
      </c>
      <c r="BE13" s="8" t="e">
        <f ca="1">(IF(SUM($J13:BD13)&gt;($H13-1),0,IF($G13=BE$24,1,IF(SUM($J13:BD13)=0,0,1))))*BE$26</f>
        <v>#N/A</v>
      </c>
      <c r="BF13" s="119" t="str">
        <f t="shared" si="3"/>
        <v/>
      </c>
      <c r="BG13" s="501">
        <f>IF(G13="",0,'1.G.Data'!C$14+1-'3.Tasks'!G13)</f>
        <v>0</v>
      </c>
      <c r="BK13" s="122" t="str">
        <f t="shared" si="4"/>
        <v>N/A</v>
      </c>
    </row>
    <row r="14" spans="1:83" x14ac:dyDescent="0.25">
      <c r="A14" t="s">
        <v>28</v>
      </c>
      <c r="B14" s="3" t="s">
        <v>849</v>
      </c>
      <c r="C14" s="106"/>
      <c r="D14" s="106"/>
      <c r="E14" s="106"/>
      <c r="F14" s="107"/>
      <c r="G14" s="108"/>
      <c r="H14" s="108"/>
      <c r="I14" s="10">
        <f t="shared" si="0"/>
        <v>0</v>
      </c>
      <c r="J14" s="8">
        <f t="shared" ca="1" si="1"/>
        <v>0</v>
      </c>
      <c r="K14" s="8">
        <f t="shared" ca="1" si="2"/>
        <v>0</v>
      </c>
      <c r="L14" s="8" t="e">
        <f ca="1">(IF(SUM($J14:K14)&gt;($H14-1),0,IF($G14=L$24,1,IF(SUM($J14:K14)=0,0,1))))*L$26</f>
        <v>#N/A</v>
      </c>
      <c r="M14" s="8" t="e">
        <f ca="1">(IF(SUM($J14:L14)&gt;($H14-1),0,IF($G14=M$24,1,IF(SUM($J14:L14)=0,0,1))))*M$26</f>
        <v>#N/A</v>
      </c>
      <c r="N14" s="8" t="e">
        <f ca="1">(IF(SUM($J14:M14)&gt;($H14-1),0,IF($G14=N$24,1,IF(SUM($J14:M14)=0,0,1))))*N$26</f>
        <v>#N/A</v>
      </c>
      <c r="O14" s="8" t="e">
        <f ca="1">(IF(SUM($J14:N14)&gt;($H14-1),0,IF($G14=O$24,1,IF(SUM($J14:N14)=0,0,1))))*O$26</f>
        <v>#N/A</v>
      </c>
      <c r="P14" s="8" t="e">
        <f ca="1">(IF(SUM($J14:O14)&gt;($H14-1),0,IF($G14=P$24,1,IF(SUM($J14:O14)=0,0,1))))*P$26</f>
        <v>#N/A</v>
      </c>
      <c r="Q14" s="8" t="e">
        <f ca="1">(IF(SUM($J14:P14)&gt;($H14-1),0,IF($G14=Q$24,1,IF(SUM($J14:P14)=0,0,1))))*Q$26</f>
        <v>#N/A</v>
      </c>
      <c r="R14" s="8" t="e">
        <f ca="1">(IF(SUM($J14:Q14)&gt;($H14-1),0,IF($G14=R$24,1,IF(SUM($J14:Q14)=0,0,1))))*R$26</f>
        <v>#N/A</v>
      </c>
      <c r="S14" s="8" t="e">
        <f ca="1">(IF(SUM($J14:R14)&gt;($H14-1),0,IF($G14=S$24,1,IF(SUM($J14:R14)=0,0,1))))*S$26</f>
        <v>#N/A</v>
      </c>
      <c r="T14" s="8" t="e">
        <f ca="1">(IF(SUM($J14:S14)&gt;($H14-1),0,IF($G14=T$24,1,IF(SUM($J14:S14)=0,0,1))))*T$26</f>
        <v>#N/A</v>
      </c>
      <c r="U14" s="8" t="e">
        <f ca="1">(IF(SUM($J14:T14)&gt;($H14-1),0,IF($G14=U$24,1,IF(SUM($J14:T14)=0,0,1))))*U$26</f>
        <v>#N/A</v>
      </c>
      <c r="V14" s="8" t="e">
        <f ca="1">(IF(SUM($J14:U14)&gt;($H14-1),0,IF($G14=V$24,1,IF(SUM($J14:U14)=0,0,1))))*V$26</f>
        <v>#N/A</v>
      </c>
      <c r="W14" s="8" t="e">
        <f ca="1">(IF(SUM($J14:V14)&gt;($H14-1),0,IF($G14=W$24,1,IF(SUM($J14:V14)=0,0,1))))*W$26</f>
        <v>#N/A</v>
      </c>
      <c r="X14" s="8" t="e">
        <f ca="1">(IF(SUM($J14:W14)&gt;($H14-1),0,IF($G14=X$24,1,IF(SUM($J14:W14)=0,0,1))))*X$26</f>
        <v>#N/A</v>
      </c>
      <c r="Y14" s="8" t="e">
        <f ca="1">(IF(SUM($J14:X14)&gt;($H14-1),0,IF($G14=Y$24,1,IF(SUM($J14:X14)=0,0,1))))*Y$26</f>
        <v>#N/A</v>
      </c>
      <c r="Z14" s="8" t="e">
        <f ca="1">(IF(SUM($J14:Y14)&gt;($H14-1),0,IF($G14=Z$24,1,IF(SUM($J14:Y14)=0,0,1))))*Z$26</f>
        <v>#N/A</v>
      </c>
      <c r="AA14" s="8" t="e">
        <f ca="1">(IF(SUM($J14:Z14)&gt;($H14-1),0,IF($G14=AA$24,1,IF(SUM($J14:Z14)=0,0,1))))*AA$26</f>
        <v>#N/A</v>
      </c>
      <c r="AB14" s="8" t="e">
        <f ca="1">(IF(SUM($J14:AA14)&gt;($H14-1),0,IF($G14=AB$24,1,IF(SUM($J14:AA14)=0,0,1))))*AB$26</f>
        <v>#N/A</v>
      </c>
      <c r="AC14" s="8" t="e">
        <f ca="1">(IF(SUM($J14:AB14)&gt;($H14-1),0,IF($G14=AC$24,1,IF(SUM($J14:AB14)=0,0,1))))*AC$26</f>
        <v>#N/A</v>
      </c>
      <c r="AD14" s="8" t="e">
        <f ca="1">(IF(SUM($J14:AC14)&gt;($H14-1),0,IF($G14=AD$24,1,IF(SUM($J14:AC14)=0,0,1))))*AD$26</f>
        <v>#N/A</v>
      </c>
      <c r="AE14" s="8" t="e">
        <f ca="1">(IF(SUM($J14:AD14)&gt;($H14-1),0,IF($G14=AE$24,1,IF(SUM($J14:AD14)=0,0,1))))*AE$26</f>
        <v>#N/A</v>
      </c>
      <c r="AF14" s="8" t="e">
        <f ca="1">(IF(SUM($J14:AE14)&gt;($H14-1),0,IF($G14=AF$24,1,IF(SUM($J14:AE14)=0,0,1))))*AF$26</f>
        <v>#N/A</v>
      </c>
      <c r="AG14" s="8" t="e">
        <f ca="1">(IF(SUM($J14:AF14)&gt;($H14-1),0,IF($G14=AG$24,1,IF(SUM($J14:AF14)=0,0,1))))*AG$26</f>
        <v>#N/A</v>
      </c>
      <c r="AH14" s="8" t="e">
        <f ca="1">(IF(SUM($J14:AG14)&gt;($H14-1),0,IF($G14=AH$24,1,IF(SUM($J14:AG14)=0,0,1))))*AH$26</f>
        <v>#N/A</v>
      </c>
      <c r="AI14" s="8" t="e">
        <f ca="1">(IF(SUM($J14:AH14)&gt;($H14-1),0,IF($G14=AI$24,1,IF(SUM($J14:AH14)=0,0,1))))*AI$26</f>
        <v>#N/A</v>
      </c>
      <c r="AJ14" s="8" t="e">
        <f ca="1">(IF(SUM($J14:AI14)&gt;($H14-1),0,IF($G14=AJ$24,1,IF(SUM($J14:AI14)=0,0,1))))*AJ$26</f>
        <v>#N/A</v>
      </c>
      <c r="AK14" s="8" t="e">
        <f ca="1">(IF(SUM($J14:AJ14)&gt;($H14-1),0,IF($G14=AK$24,1,IF(SUM($J14:AJ14)=0,0,1))))*AK$26</f>
        <v>#N/A</v>
      </c>
      <c r="AL14" s="8" t="e">
        <f ca="1">(IF(SUM($J14:AK14)&gt;($H14-1),0,IF($G14=AL$24,1,IF(SUM($J14:AK14)=0,0,1))))*AL$26</f>
        <v>#N/A</v>
      </c>
      <c r="AM14" s="8" t="e">
        <f ca="1">(IF(SUM($J14:AL14)&gt;($H14-1),0,IF($G14=AM$24,1,IF(SUM($J14:AL14)=0,0,1))))*AM$26</f>
        <v>#N/A</v>
      </c>
      <c r="AN14" s="8" t="e">
        <f ca="1">(IF(SUM($J14:AM14)&gt;($H14-1),0,IF($G14=AN$24,1,IF(SUM($J14:AM14)=0,0,1))))*AN$26</f>
        <v>#N/A</v>
      </c>
      <c r="AO14" s="8" t="e">
        <f ca="1">(IF(SUM($J14:AN14)&gt;($H14-1),0,IF($G14=AO$24,1,IF(SUM($J14:AN14)=0,0,1))))*AO$26</f>
        <v>#N/A</v>
      </c>
      <c r="AP14" s="8" t="e">
        <f ca="1">(IF(SUM($J14:AO14)&gt;($H14-1),0,IF($G14=AP$24,1,IF(SUM($J14:AO14)=0,0,1))))*AP$26</f>
        <v>#N/A</v>
      </c>
      <c r="AQ14" s="8" t="e">
        <f ca="1">(IF(SUM($J14:AP14)&gt;($H14-1),0,IF($G14=AQ$24,1,IF(SUM($J14:AP14)=0,0,1))))*AQ$26</f>
        <v>#N/A</v>
      </c>
      <c r="AR14" s="8" t="e">
        <f ca="1">(IF(SUM($J14:AQ14)&gt;($H14-1),0,IF($G14=AR$24,1,IF(SUM($J14:AQ14)=0,0,1))))*AR$26</f>
        <v>#N/A</v>
      </c>
      <c r="AS14" s="8" t="e">
        <f ca="1">(IF(SUM($J14:AR14)&gt;($H14-1),0,IF($G14=AS$24,1,IF(SUM($J14:AR14)=0,0,1))))*AS$26</f>
        <v>#N/A</v>
      </c>
      <c r="AT14" s="8" t="e">
        <f ca="1">(IF(SUM($J14:AS14)&gt;($H14-1),0,IF($G14=AT$24,1,IF(SUM($J14:AS14)=0,0,1))))*AT$26</f>
        <v>#N/A</v>
      </c>
      <c r="AU14" s="8" t="e">
        <f ca="1">(IF(SUM($J14:AT14)&gt;($H14-1),0,IF($G14=AU$24,1,IF(SUM($J14:AT14)=0,0,1))))*AU$26</f>
        <v>#N/A</v>
      </c>
      <c r="AV14" s="8" t="e">
        <f ca="1">(IF(SUM($J14:AU14)&gt;($H14-1),0,IF($G14=AV$24,1,IF(SUM($J14:AU14)=0,0,1))))*AV$26</f>
        <v>#N/A</v>
      </c>
      <c r="AW14" s="8" t="e">
        <f ca="1">(IF(SUM($J14:AV14)&gt;($H14-1),0,IF($G14=AW$24,1,IF(SUM($J14:AV14)=0,0,1))))*AW$26</f>
        <v>#N/A</v>
      </c>
      <c r="AX14" s="8" t="e">
        <f ca="1">(IF(SUM($J14:AW14)&gt;($H14-1),0,IF($G14=AX$24,1,IF(SUM($J14:AW14)=0,0,1))))*AX$26</f>
        <v>#N/A</v>
      </c>
      <c r="AY14" s="8" t="e">
        <f ca="1">(IF(SUM($J14:AX14)&gt;($H14-1),0,IF($G14=AY$24,1,IF(SUM($J14:AX14)=0,0,1))))*AY$26</f>
        <v>#N/A</v>
      </c>
      <c r="AZ14" s="8" t="e">
        <f ca="1">(IF(SUM($J14:AY14)&gt;($H14-1),0,IF($G14=AZ$24,1,IF(SUM($J14:AY14)=0,0,1))))*AZ$26</f>
        <v>#N/A</v>
      </c>
      <c r="BA14" s="8" t="e">
        <f ca="1">(IF(SUM($J14:AZ14)&gt;($H14-1),0,IF($G14=BA$24,1,IF(SUM($J14:AZ14)=0,0,1))))*BA$26</f>
        <v>#N/A</v>
      </c>
      <c r="BB14" s="8" t="e">
        <f ca="1">(IF(SUM($J14:BA14)&gt;($H14-1),0,IF($G14=BB$24,1,IF(SUM($J14:BA14)=0,0,1))))*BB$26</f>
        <v>#N/A</v>
      </c>
      <c r="BC14" s="8" t="e">
        <f ca="1">(IF(SUM($J14:BB14)&gt;($H14-1),0,IF($G14=BC$24,1,IF(SUM($J14:BB14)=0,0,1))))*BC$26</f>
        <v>#N/A</v>
      </c>
      <c r="BD14" s="8" t="e">
        <f ca="1">(IF(SUM($J14:BC14)&gt;($H14-1),0,IF($G14=BD$24,1,IF(SUM($J14:BC14)=0,0,1))))*BD$26</f>
        <v>#N/A</v>
      </c>
      <c r="BE14" s="8" t="e">
        <f ca="1">(IF(SUM($J14:BD14)&gt;($H14-1),0,IF($G14=BE$24,1,IF(SUM($J14:BD14)=0,0,1))))*BE$26</f>
        <v>#N/A</v>
      </c>
      <c r="BF14" s="119" t="str">
        <f t="shared" si="3"/>
        <v/>
      </c>
      <c r="BG14" s="501">
        <f>IF(G14="",0,'1.G.Data'!C$14+1-'3.Tasks'!G14)</f>
        <v>0</v>
      </c>
      <c r="BK14" s="122" t="str">
        <f t="shared" si="4"/>
        <v>N/A</v>
      </c>
    </row>
    <row r="15" spans="1:83" x14ac:dyDescent="0.25">
      <c r="A15" t="s">
        <v>29</v>
      </c>
      <c r="B15" s="3" t="s">
        <v>850</v>
      </c>
      <c r="C15" s="106"/>
      <c r="D15" s="106"/>
      <c r="E15" s="106"/>
      <c r="F15" s="106"/>
      <c r="G15" s="108"/>
      <c r="H15" s="108"/>
      <c r="I15" s="10">
        <f t="shared" si="0"/>
        <v>0</v>
      </c>
      <c r="J15" s="8">
        <f t="shared" ca="1" si="1"/>
        <v>0</v>
      </c>
      <c r="K15" s="8">
        <f t="shared" ca="1" si="2"/>
        <v>0</v>
      </c>
      <c r="L15" s="8" t="e">
        <f ca="1">(IF(SUM($J15:K15)&gt;($H15-1),0,IF($G15=L$24,1,IF(SUM($J15:K15)=0,0,1))))*L$26</f>
        <v>#N/A</v>
      </c>
      <c r="M15" s="8" t="e">
        <f ca="1">(IF(SUM($J15:L15)&gt;($H15-1),0,IF($G15=M$24,1,IF(SUM($J15:L15)=0,0,1))))*M$26</f>
        <v>#N/A</v>
      </c>
      <c r="N15" s="8" t="e">
        <f ca="1">(IF(SUM($J15:M15)&gt;($H15-1),0,IF($G15=N$24,1,IF(SUM($J15:M15)=0,0,1))))*N$26</f>
        <v>#N/A</v>
      </c>
      <c r="O15" s="8" t="e">
        <f ca="1">(IF(SUM($J15:N15)&gt;($H15-1),0,IF($G15=O$24,1,IF(SUM($J15:N15)=0,0,1))))*O$26</f>
        <v>#N/A</v>
      </c>
      <c r="P15" s="8" t="e">
        <f ca="1">(IF(SUM($J15:O15)&gt;($H15-1),0,IF($G15=P$24,1,IF(SUM($J15:O15)=0,0,1))))*P$26</f>
        <v>#N/A</v>
      </c>
      <c r="Q15" s="8" t="e">
        <f ca="1">(IF(SUM($J15:P15)&gt;($H15-1),0,IF($G15=Q$24,1,IF(SUM($J15:P15)=0,0,1))))*Q$26</f>
        <v>#N/A</v>
      </c>
      <c r="R15" s="8" t="e">
        <f ca="1">(IF(SUM($J15:Q15)&gt;($H15-1),0,IF($G15=R$24,1,IF(SUM($J15:Q15)=0,0,1))))*R$26</f>
        <v>#N/A</v>
      </c>
      <c r="S15" s="8" t="e">
        <f ca="1">(IF(SUM($J15:R15)&gt;($H15-1),0,IF($G15=S$24,1,IF(SUM($J15:R15)=0,0,1))))*S$26</f>
        <v>#N/A</v>
      </c>
      <c r="T15" s="8" t="e">
        <f ca="1">(IF(SUM($J15:S15)&gt;($H15-1),0,IF($G15=T$24,1,IF(SUM($J15:S15)=0,0,1))))*T$26</f>
        <v>#N/A</v>
      </c>
      <c r="U15" s="8" t="e">
        <f ca="1">(IF(SUM($J15:T15)&gt;($H15-1),0,IF($G15=U$24,1,IF(SUM($J15:T15)=0,0,1))))*U$26</f>
        <v>#N/A</v>
      </c>
      <c r="V15" s="8" t="e">
        <f ca="1">(IF(SUM($J15:U15)&gt;($H15-1),0,IF($G15=V$24,1,IF(SUM($J15:U15)=0,0,1))))*V$26</f>
        <v>#N/A</v>
      </c>
      <c r="W15" s="8" t="e">
        <f ca="1">(IF(SUM($J15:V15)&gt;($H15-1),0,IF($G15=W$24,1,IF(SUM($J15:V15)=0,0,1))))*W$26</f>
        <v>#N/A</v>
      </c>
      <c r="X15" s="8" t="e">
        <f ca="1">(IF(SUM($J15:W15)&gt;($H15-1),0,IF($G15=X$24,1,IF(SUM($J15:W15)=0,0,1))))*X$26</f>
        <v>#N/A</v>
      </c>
      <c r="Y15" s="8" t="e">
        <f ca="1">(IF(SUM($J15:X15)&gt;($H15-1),0,IF($G15=Y$24,1,IF(SUM($J15:X15)=0,0,1))))*Y$26</f>
        <v>#N/A</v>
      </c>
      <c r="Z15" s="8" t="e">
        <f ca="1">(IF(SUM($J15:Y15)&gt;($H15-1),0,IF($G15=Z$24,1,IF(SUM($J15:Y15)=0,0,1))))*Z$26</f>
        <v>#N/A</v>
      </c>
      <c r="AA15" s="8" t="e">
        <f ca="1">(IF(SUM($J15:Z15)&gt;($H15-1),0,IF($G15=AA$24,1,IF(SUM($J15:Z15)=0,0,1))))*AA$26</f>
        <v>#N/A</v>
      </c>
      <c r="AB15" s="8" t="e">
        <f ca="1">(IF(SUM($J15:AA15)&gt;($H15-1),0,IF($G15=AB$24,1,IF(SUM($J15:AA15)=0,0,1))))*AB$26</f>
        <v>#N/A</v>
      </c>
      <c r="AC15" s="8" t="e">
        <f ca="1">(IF(SUM($J15:AB15)&gt;($H15-1),0,IF($G15=AC$24,1,IF(SUM($J15:AB15)=0,0,1))))*AC$26</f>
        <v>#N/A</v>
      </c>
      <c r="AD15" s="8" t="e">
        <f ca="1">(IF(SUM($J15:AC15)&gt;($H15-1),0,IF($G15=AD$24,1,IF(SUM($J15:AC15)=0,0,1))))*AD$26</f>
        <v>#N/A</v>
      </c>
      <c r="AE15" s="8" t="e">
        <f ca="1">(IF(SUM($J15:AD15)&gt;($H15-1),0,IF($G15=AE$24,1,IF(SUM($J15:AD15)=0,0,1))))*AE$26</f>
        <v>#N/A</v>
      </c>
      <c r="AF15" s="8" t="e">
        <f ca="1">(IF(SUM($J15:AE15)&gt;($H15-1),0,IF($G15=AF$24,1,IF(SUM($J15:AE15)=0,0,1))))*AF$26</f>
        <v>#N/A</v>
      </c>
      <c r="AG15" s="8" t="e">
        <f ca="1">(IF(SUM($J15:AF15)&gt;($H15-1),0,IF($G15=AG$24,1,IF(SUM($J15:AF15)=0,0,1))))*AG$26</f>
        <v>#N/A</v>
      </c>
      <c r="AH15" s="8" t="e">
        <f ca="1">(IF(SUM($J15:AG15)&gt;($H15-1),0,IF($G15=AH$24,1,IF(SUM($J15:AG15)=0,0,1))))*AH$26</f>
        <v>#N/A</v>
      </c>
      <c r="AI15" s="8" t="e">
        <f ca="1">(IF(SUM($J15:AH15)&gt;($H15-1),0,IF($G15=AI$24,1,IF(SUM($J15:AH15)=0,0,1))))*AI$26</f>
        <v>#N/A</v>
      </c>
      <c r="AJ15" s="8" t="e">
        <f ca="1">(IF(SUM($J15:AI15)&gt;($H15-1),0,IF($G15=AJ$24,1,IF(SUM($J15:AI15)=0,0,1))))*AJ$26</f>
        <v>#N/A</v>
      </c>
      <c r="AK15" s="8" t="e">
        <f ca="1">(IF(SUM($J15:AJ15)&gt;($H15-1),0,IF($G15=AK$24,1,IF(SUM($J15:AJ15)=0,0,1))))*AK$26</f>
        <v>#N/A</v>
      </c>
      <c r="AL15" s="8" t="e">
        <f ca="1">(IF(SUM($J15:AK15)&gt;($H15-1),0,IF($G15=AL$24,1,IF(SUM($J15:AK15)=0,0,1))))*AL$26</f>
        <v>#N/A</v>
      </c>
      <c r="AM15" s="8" t="e">
        <f ca="1">(IF(SUM($J15:AL15)&gt;($H15-1),0,IF($G15=AM$24,1,IF(SUM($J15:AL15)=0,0,1))))*AM$26</f>
        <v>#N/A</v>
      </c>
      <c r="AN15" s="8" t="e">
        <f ca="1">(IF(SUM($J15:AM15)&gt;($H15-1),0,IF($G15=AN$24,1,IF(SUM($J15:AM15)=0,0,1))))*AN$26</f>
        <v>#N/A</v>
      </c>
      <c r="AO15" s="8" t="e">
        <f ca="1">(IF(SUM($J15:AN15)&gt;($H15-1),0,IF($G15=AO$24,1,IF(SUM($J15:AN15)=0,0,1))))*AO$26</f>
        <v>#N/A</v>
      </c>
      <c r="AP15" s="8" t="e">
        <f ca="1">(IF(SUM($J15:AO15)&gt;($H15-1),0,IF($G15=AP$24,1,IF(SUM($J15:AO15)=0,0,1))))*AP$26</f>
        <v>#N/A</v>
      </c>
      <c r="AQ15" s="8" t="e">
        <f ca="1">(IF(SUM($J15:AP15)&gt;($H15-1),0,IF($G15=AQ$24,1,IF(SUM($J15:AP15)=0,0,1))))*AQ$26</f>
        <v>#N/A</v>
      </c>
      <c r="AR15" s="8" t="e">
        <f ca="1">(IF(SUM($J15:AQ15)&gt;($H15-1),0,IF($G15=AR$24,1,IF(SUM($J15:AQ15)=0,0,1))))*AR$26</f>
        <v>#N/A</v>
      </c>
      <c r="AS15" s="8" t="e">
        <f ca="1">(IF(SUM($J15:AR15)&gt;($H15-1),0,IF($G15=AS$24,1,IF(SUM($J15:AR15)=0,0,1))))*AS$26</f>
        <v>#N/A</v>
      </c>
      <c r="AT15" s="8" t="e">
        <f ca="1">(IF(SUM($J15:AS15)&gt;($H15-1),0,IF($G15=AT$24,1,IF(SUM($J15:AS15)=0,0,1))))*AT$26</f>
        <v>#N/A</v>
      </c>
      <c r="AU15" s="8" t="e">
        <f ca="1">(IF(SUM($J15:AT15)&gt;($H15-1),0,IF($G15=AU$24,1,IF(SUM($J15:AT15)=0,0,1))))*AU$26</f>
        <v>#N/A</v>
      </c>
      <c r="AV15" s="8" t="e">
        <f ca="1">(IF(SUM($J15:AU15)&gt;($H15-1),0,IF($G15=AV$24,1,IF(SUM($J15:AU15)=0,0,1))))*AV$26</f>
        <v>#N/A</v>
      </c>
      <c r="AW15" s="8" t="e">
        <f ca="1">(IF(SUM($J15:AV15)&gt;($H15-1),0,IF($G15=AW$24,1,IF(SUM($J15:AV15)=0,0,1))))*AW$26</f>
        <v>#N/A</v>
      </c>
      <c r="AX15" s="8" t="e">
        <f ca="1">(IF(SUM($J15:AW15)&gt;($H15-1),0,IF($G15=AX$24,1,IF(SUM($J15:AW15)=0,0,1))))*AX$26</f>
        <v>#N/A</v>
      </c>
      <c r="AY15" s="8" t="e">
        <f ca="1">(IF(SUM($J15:AX15)&gt;($H15-1),0,IF($G15=AY$24,1,IF(SUM($J15:AX15)=0,0,1))))*AY$26</f>
        <v>#N/A</v>
      </c>
      <c r="AZ15" s="8" t="e">
        <f ca="1">(IF(SUM($J15:AY15)&gt;($H15-1),0,IF($G15=AZ$24,1,IF(SUM($J15:AY15)=0,0,1))))*AZ$26</f>
        <v>#N/A</v>
      </c>
      <c r="BA15" s="8" t="e">
        <f ca="1">(IF(SUM($J15:AZ15)&gt;($H15-1),0,IF($G15=BA$24,1,IF(SUM($J15:AZ15)=0,0,1))))*BA$26</f>
        <v>#N/A</v>
      </c>
      <c r="BB15" s="8" t="e">
        <f ca="1">(IF(SUM($J15:BA15)&gt;($H15-1),0,IF($G15=BB$24,1,IF(SUM($J15:BA15)=0,0,1))))*BB$26</f>
        <v>#N/A</v>
      </c>
      <c r="BC15" s="8" t="e">
        <f ca="1">(IF(SUM($J15:BB15)&gt;($H15-1),0,IF($G15=BC$24,1,IF(SUM($J15:BB15)=0,0,1))))*BC$26</f>
        <v>#N/A</v>
      </c>
      <c r="BD15" s="8" t="e">
        <f ca="1">(IF(SUM($J15:BC15)&gt;($H15-1),0,IF($G15=BD$24,1,IF(SUM($J15:BC15)=0,0,1))))*BD$26</f>
        <v>#N/A</v>
      </c>
      <c r="BE15" s="8" t="e">
        <f ca="1">(IF(SUM($J15:BD15)&gt;($H15-1),0,IF($G15=BE$24,1,IF(SUM($J15:BD15)=0,0,1))))*BE$26</f>
        <v>#N/A</v>
      </c>
      <c r="BF15" s="119" t="str">
        <f t="shared" si="3"/>
        <v/>
      </c>
      <c r="BG15" s="501">
        <f>IF(G15="",0,'1.G.Data'!C$14+1-'3.Tasks'!G15)</f>
        <v>0</v>
      </c>
      <c r="BK15" s="122" t="str">
        <f t="shared" si="4"/>
        <v>N/A</v>
      </c>
    </row>
    <row r="16" spans="1:83" x14ac:dyDescent="0.25">
      <c r="A16" t="s">
        <v>30</v>
      </c>
      <c r="B16" s="3" t="s">
        <v>851</v>
      </c>
      <c r="C16" s="106"/>
      <c r="D16" s="106"/>
      <c r="E16" s="106"/>
      <c r="F16" s="106"/>
      <c r="G16" s="108"/>
      <c r="H16" s="108"/>
      <c r="I16" s="10">
        <f t="shared" si="0"/>
        <v>0</v>
      </c>
      <c r="J16" s="8">
        <f t="shared" ca="1" si="1"/>
        <v>0</v>
      </c>
      <c r="K16" s="8">
        <f t="shared" ca="1" si="2"/>
        <v>0</v>
      </c>
      <c r="L16" s="8" t="e">
        <f ca="1">(IF(SUM($J16:K16)&gt;($H16-1),0,IF($G16=L$24,1,IF(SUM($J16:K16)=0,0,1))))*L$26</f>
        <v>#N/A</v>
      </c>
      <c r="M16" s="8" t="e">
        <f ca="1">(IF(SUM($J16:L16)&gt;($H16-1),0,IF($G16=M$24,1,IF(SUM($J16:L16)=0,0,1))))*M$26</f>
        <v>#N/A</v>
      </c>
      <c r="N16" s="8" t="e">
        <f ca="1">(IF(SUM($J16:M16)&gt;($H16-1),0,IF($G16=N$24,1,IF(SUM($J16:M16)=0,0,1))))*N$26</f>
        <v>#N/A</v>
      </c>
      <c r="O16" s="8" t="e">
        <f ca="1">(IF(SUM($J16:N16)&gt;($H16-1),0,IF($G16=O$24,1,IF(SUM($J16:N16)=0,0,1))))*O$26</f>
        <v>#N/A</v>
      </c>
      <c r="P16" s="8" t="e">
        <f ca="1">(IF(SUM($J16:O16)&gt;($H16-1),0,IF($G16=P$24,1,IF(SUM($J16:O16)=0,0,1))))*P$26</f>
        <v>#N/A</v>
      </c>
      <c r="Q16" s="8" t="e">
        <f ca="1">(IF(SUM($J16:P16)&gt;($H16-1),0,IF($G16=Q$24,1,IF(SUM($J16:P16)=0,0,1))))*Q$26</f>
        <v>#N/A</v>
      </c>
      <c r="R16" s="8" t="e">
        <f ca="1">(IF(SUM($J16:Q16)&gt;($H16-1),0,IF($G16=R$24,1,IF(SUM($J16:Q16)=0,0,1))))*R$26</f>
        <v>#N/A</v>
      </c>
      <c r="S16" s="8" t="e">
        <f ca="1">(IF(SUM($J16:R16)&gt;($H16-1),0,IF($G16=S$24,1,IF(SUM($J16:R16)=0,0,1))))*S$26</f>
        <v>#N/A</v>
      </c>
      <c r="T16" s="8" t="e">
        <f ca="1">(IF(SUM($J16:S16)&gt;($H16-1),0,IF($G16=T$24,1,IF(SUM($J16:S16)=0,0,1))))*T$26</f>
        <v>#N/A</v>
      </c>
      <c r="U16" s="8" t="e">
        <f ca="1">(IF(SUM($J16:T16)&gt;($H16-1),0,IF($G16=U$24,1,IF(SUM($J16:T16)=0,0,1))))*U$26</f>
        <v>#N/A</v>
      </c>
      <c r="V16" s="8" t="e">
        <f ca="1">(IF(SUM($J16:U16)&gt;($H16-1),0,IF($G16=V$24,1,IF(SUM($J16:U16)=0,0,1))))*V$26</f>
        <v>#N/A</v>
      </c>
      <c r="W16" s="8" t="e">
        <f ca="1">(IF(SUM($J16:V16)&gt;($H16-1),0,IF($G16=W$24,1,IF(SUM($J16:V16)=0,0,1))))*W$26</f>
        <v>#N/A</v>
      </c>
      <c r="X16" s="8" t="e">
        <f ca="1">(IF(SUM($J16:W16)&gt;($H16-1),0,IF($G16=X$24,1,IF(SUM($J16:W16)=0,0,1))))*X$26</f>
        <v>#N/A</v>
      </c>
      <c r="Y16" s="8" t="e">
        <f ca="1">(IF(SUM($J16:X16)&gt;($H16-1),0,IF($G16=Y$24,1,IF(SUM($J16:X16)=0,0,1))))*Y$26</f>
        <v>#N/A</v>
      </c>
      <c r="Z16" s="8" t="e">
        <f ca="1">(IF(SUM($J16:Y16)&gt;($H16-1),0,IF($G16=Z$24,1,IF(SUM($J16:Y16)=0,0,1))))*Z$26</f>
        <v>#N/A</v>
      </c>
      <c r="AA16" s="8" t="e">
        <f ca="1">(IF(SUM($J16:Z16)&gt;($H16-1),0,IF($G16=AA$24,1,IF(SUM($J16:Z16)=0,0,1))))*AA$26</f>
        <v>#N/A</v>
      </c>
      <c r="AB16" s="8" t="e">
        <f ca="1">(IF(SUM($J16:AA16)&gt;($H16-1),0,IF($G16=AB$24,1,IF(SUM($J16:AA16)=0,0,1))))*AB$26</f>
        <v>#N/A</v>
      </c>
      <c r="AC16" s="8" t="e">
        <f ca="1">(IF(SUM($J16:AB16)&gt;($H16-1),0,IF($G16=AC$24,1,IF(SUM($J16:AB16)=0,0,1))))*AC$26</f>
        <v>#N/A</v>
      </c>
      <c r="AD16" s="8" t="e">
        <f ca="1">(IF(SUM($J16:AC16)&gt;($H16-1),0,IF($G16=AD$24,1,IF(SUM($J16:AC16)=0,0,1))))*AD$26</f>
        <v>#N/A</v>
      </c>
      <c r="AE16" s="8" t="e">
        <f ca="1">(IF(SUM($J16:AD16)&gt;($H16-1),0,IF($G16=AE$24,1,IF(SUM($J16:AD16)=0,0,1))))*AE$26</f>
        <v>#N/A</v>
      </c>
      <c r="AF16" s="8" t="e">
        <f ca="1">(IF(SUM($J16:AE16)&gt;($H16-1),0,IF($G16=AF$24,1,IF(SUM($J16:AE16)=0,0,1))))*AF$26</f>
        <v>#N/A</v>
      </c>
      <c r="AG16" s="8" t="e">
        <f ca="1">(IF(SUM($J16:AF16)&gt;($H16-1),0,IF($G16=AG$24,1,IF(SUM($J16:AF16)=0,0,1))))*AG$26</f>
        <v>#N/A</v>
      </c>
      <c r="AH16" s="8" t="e">
        <f ca="1">(IF(SUM($J16:AG16)&gt;($H16-1),0,IF($G16=AH$24,1,IF(SUM($J16:AG16)=0,0,1))))*AH$26</f>
        <v>#N/A</v>
      </c>
      <c r="AI16" s="8" t="e">
        <f ca="1">(IF(SUM($J16:AH16)&gt;($H16-1),0,IF($G16=AI$24,1,IF(SUM($J16:AH16)=0,0,1))))*AI$26</f>
        <v>#N/A</v>
      </c>
      <c r="AJ16" s="8" t="e">
        <f ca="1">(IF(SUM($J16:AI16)&gt;($H16-1),0,IF($G16=AJ$24,1,IF(SUM($J16:AI16)=0,0,1))))*AJ$26</f>
        <v>#N/A</v>
      </c>
      <c r="AK16" s="8" t="e">
        <f ca="1">(IF(SUM($J16:AJ16)&gt;($H16-1),0,IF($G16=AK$24,1,IF(SUM($J16:AJ16)=0,0,1))))*AK$26</f>
        <v>#N/A</v>
      </c>
      <c r="AL16" s="8" t="e">
        <f ca="1">(IF(SUM($J16:AK16)&gt;($H16-1),0,IF($G16=AL$24,1,IF(SUM($J16:AK16)=0,0,1))))*AL$26</f>
        <v>#N/A</v>
      </c>
      <c r="AM16" s="8" t="e">
        <f ca="1">(IF(SUM($J16:AL16)&gt;($H16-1),0,IF($G16=AM$24,1,IF(SUM($J16:AL16)=0,0,1))))*AM$26</f>
        <v>#N/A</v>
      </c>
      <c r="AN16" s="8" t="e">
        <f ca="1">(IF(SUM($J16:AM16)&gt;($H16-1),0,IF($G16=AN$24,1,IF(SUM($J16:AM16)=0,0,1))))*AN$26</f>
        <v>#N/A</v>
      </c>
      <c r="AO16" s="8" t="e">
        <f ca="1">(IF(SUM($J16:AN16)&gt;($H16-1),0,IF($G16=AO$24,1,IF(SUM($J16:AN16)=0,0,1))))*AO$26</f>
        <v>#N/A</v>
      </c>
      <c r="AP16" s="8" t="e">
        <f ca="1">(IF(SUM($J16:AO16)&gt;($H16-1),0,IF($G16=AP$24,1,IF(SUM($J16:AO16)=0,0,1))))*AP$26</f>
        <v>#N/A</v>
      </c>
      <c r="AQ16" s="8" t="e">
        <f ca="1">(IF(SUM($J16:AP16)&gt;($H16-1),0,IF($G16=AQ$24,1,IF(SUM($J16:AP16)=0,0,1))))*AQ$26</f>
        <v>#N/A</v>
      </c>
      <c r="AR16" s="8" t="e">
        <f ca="1">(IF(SUM($J16:AQ16)&gt;($H16-1),0,IF($G16=AR$24,1,IF(SUM($J16:AQ16)=0,0,1))))*AR$26</f>
        <v>#N/A</v>
      </c>
      <c r="AS16" s="8" t="e">
        <f ca="1">(IF(SUM($J16:AR16)&gt;($H16-1),0,IF($G16=AS$24,1,IF(SUM($J16:AR16)=0,0,1))))*AS$26</f>
        <v>#N/A</v>
      </c>
      <c r="AT16" s="8" t="e">
        <f ca="1">(IF(SUM($J16:AS16)&gt;($H16-1),0,IF($G16=AT$24,1,IF(SUM($J16:AS16)=0,0,1))))*AT$26</f>
        <v>#N/A</v>
      </c>
      <c r="AU16" s="8" t="e">
        <f ca="1">(IF(SUM($J16:AT16)&gt;($H16-1),0,IF($G16=AU$24,1,IF(SUM($J16:AT16)=0,0,1))))*AU$26</f>
        <v>#N/A</v>
      </c>
      <c r="AV16" s="8" t="e">
        <f ca="1">(IF(SUM($J16:AU16)&gt;($H16-1),0,IF($G16=AV$24,1,IF(SUM($J16:AU16)=0,0,1))))*AV$26</f>
        <v>#N/A</v>
      </c>
      <c r="AW16" s="8" t="e">
        <f ca="1">(IF(SUM($J16:AV16)&gt;($H16-1),0,IF($G16=AW$24,1,IF(SUM($J16:AV16)=0,0,1))))*AW$26</f>
        <v>#N/A</v>
      </c>
      <c r="AX16" s="8" t="e">
        <f ca="1">(IF(SUM($J16:AW16)&gt;($H16-1),0,IF($G16=AX$24,1,IF(SUM($J16:AW16)=0,0,1))))*AX$26</f>
        <v>#N/A</v>
      </c>
      <c r="AY16" s="8" t="e">
        <f ca="1">(IF(SUM($J16:AX16)&gt;($H16-1),0,IF($G16=AY$24,1,IF(SUM($J16:AX16)=0,0,1))))*AY$26</f>
        <v>#N/A</v>
      </c>
      <c r="AZ16" s="8" t="e">
        <f ca="1">(IF(SUM($J16:AY16)&gt;($H16-1),0,IF($G16=AZ$24,1,IF(SUM($J16:AY16)=0,0,1))))*AZ$26</f>
        <v>#N/A</v>
      </c>
      <c r="BA16" s="8" t="e">
        <f ca="1">(IF(SUM($J16:AZ16)&gt;($H16-1),0,IF($G16=BA$24,1,IF(SUM($J16:AZ16)=0,0,1))))*BA$26</f>
        <v>#N/A</v>
      </c>
      <c r="BB16" s="8" t="e">
        <f ca="1">(IF(SUM($J16:BA16)&gt;($H16-1),0,IF($G16=BB$24,1,IF(SUM($J16:BA16)=0,0,1))))*BB$26</f>
        <v>#N/A</v>
      </c>
      <c r="BC16" s="8" t="e">
        <f ca="1">(IF(SUM($J16:BB16)&gt;($H16-1),0,IF($G16=BC$24,1,IF(SUM($J16:BB16)=0,0,1))))*BC$26</f>
        <v>#N/A</v>
      </c>
      <c r="BD16" s="8" t="e">
        <f ca="1">(IF(SUM($J16:BC16)&gt;($H16-1),0,IF($G16=BD$24,1,IF(SUM($J16:BC16)=0,0,1))))*BD$26</f>
        <v>#N/A</v>
      </c>
      <c r="BE16" s="8" t="e">
        <f ca="1">(IF(SUM($J16:BD16)&gt;($H16-1),0,IF($G16=BE$24,1,IF(SUM($J16:BD16)=0,0,1))))*BE$26</f>
        <v>#N/A</v>
      </c>
      <c r="BF16" s="119" t="str">
        <f t="shared" si="3"/>
        <v/>
      </c>
      <c r="BG16" s="501">
        <f>IF(G16="",0,'1.G.Data'!C$14+1-'3.Tasks'!G16)</f>
        <v>0</v>
      </c>
      <c r="BK16" s="122" t="str">
        <f t="shared" si="4"/>
        <v>N/A</v>
      </c>
    </row>
    <row r="17" spans="1:83" x14ac:dyDescent="0.25">
      <c r="A17" t="s">
        <v>31</v>
      </c>
      <c r="B17" s="3" t="s">
        <v>852</v>
      </c>
      <c r="C17" s="106"/>
      <c r="D17" s="106"/>
      <c r="E17" s="106"/>
      <c r="F17" s="106"/>
      <c r="G17" s="108"/>
      <c r="H17" s="108"/>
      <c r="I17" s="10">
        <f t="shared" si="0"/>
        <v>0</v>
      </c>
      <c r="J17" s="8">
        <f t="shared" ca="1" si="1"/>
        <v>0</v>
      </c>
      <c r="K17" s="8">
        <f t="shared" ca="1" si="2"/>
        <v>0</v>
      </c>
      <c r="L17" s="8" t="e">
        <f ca="1">(IF(SUM($J17:K17)&gt;($H17-1),0,IF($G17=L$24,1,IF(SUM($J17:K17)=0,0,1))))*L$26</f>
        <v>#N/A</v>
      </c>
      <c r="M17" s="8" t="e">
        <f ca="1">(IF(SUM($J17:L17)&gt;($H17-1),0,IF($G17=M$24,1,IF(SUM($J17:L17)=0,0,1))))*M$26</f>
        <v>#N/A</v>
      </c>
      <c r="N17" s="8" t="e">
        <f ca="1">(IF(SUM($J17:M17)&gt;($H17-1),0,IF($G17=N$24,1,IF(SUM($J17:M17)=0,0,1))))*N$26</f>
        <v>#N/A</v>
      </c>
      <c r="O17" s="8" t="e">
        <f ca="1">(IF(SUM($J17:N17)&gt;($H17-1),0,IF($G17=O$24,1,IF(SUM($J17:N17)=0,0,1))))*O$26</f>
        <v>#N/A</v>
      </c>
      <c r="P17" s="8" t="e">
        <f ca="1">(IF(SUM($J17:O17)&gt;($H17-1),0,IF($G17=P$24,1,IF(SUM($J17:O17)=0,0,1))))*P$26</f>
        <v>#N/A</v>
      </c>
      <c r="Q17" s="8" t="e">
        <f ca="1">(IF(SUM($J17:P17)&gt;($H17-1),0,IF($G17=Q$24,1,IF(SUM($J17:P17)=0,0,1))))*Q$26</f>
        <v>#N/A</v>
      </c>
      <c r="R17" s="8" t="e">
        <f ca="1">(IF(SUM($J17:Q17)&gt;($H17-1),0,IF($G17=R$24,1,IF(SUM($J17:Q17)=0,0,1))))*R$26</f>
        <v>#N/A</v>
      </c>
      <c r="S17" s="8" t="e">
        <f ca="1">(IF(SUM($J17:R17)&gt;($H17-1),0,IF($G17=S$24,1,IF(SUM($J17:R17)=0,0,1))))*S$26</f>
        <v>#N/A</v>
      </c>
      <c r="T17" s="8" t="e">
        <f ca="1">(IF(SUM($J17:S17)&gt;($H17-1),0,IF($G17=T$24,1,IF(SUM($J17:S17)=0,0,1))))*T$26</f>
        <v>#N/A</v>
      </c>
      <c r="U17" s="8" t="e">
        <f ca="1">(IF(SUM($J17:T17)&gt;($H17-1),0,IF($G17=U$24,1,IF(SUM($J17:T17)=0,0,1))))*U$26</f>
        <v>#N/A</v>
      </c>
      <c r="V17" s="8" t="e">
        <f ca="1">(IF(SUM($J17:U17)&gt;($H17-1),0,IF($G17=V$24,1,IF(SUM($J17:U17)=0,0,1))))*V$26</f>
        <v>#N/A</v>
      </c>
      <c r="W17" s="8" t="e">
        <f ca="1">(IF(SUM($J17:V17)&gt;($H17-1),0,IF($G17=W$24,1,IF(SUM($J17:V17)=0,0,1))))*W$26</f>
        <v>#N/A</v>
      </c>
      <c r="X17" s="8" t="e">
        <f ca="1">(IF(SUM($J17:W17)&gt;($H17-1),0,IF($G17=X$24,1,IF(SUM($J17:W17)=0,0,1))))*X$26</f>
        <v>#N/A</v>
      </c>
      <c r="Y17" s="8" t="e">
        <f ca="1">(IF(SUM($J17:X17)&gt;($H17-1),0,IF($G17=Y$24,1,IF(SUM($J17:X17)=0,0,1))))*Y$26</f>
        <v>#N/A</v>
      </c>
      <c r="Z17" s="8" t="e">
        <f ca="1">(IF(SUM($J17:Y17)&gt;($H17-1),0,IF($G17=Z$24,1,IF(SUM($J17:Y17)=0,0,1))))*Z$26</f>
        <v>#N/A</v>
      </c>
      <c r="AA17" s="8" t="e">
        <f ca="1">(IF(SUM($J17:Z17)&gt;($H17-1),0,IF($G17=AA$24,1,IF(SUM($J17:Z17)=0,0,1))))*AA$26</f>
        <v>#N/A</v>
      </c>
      <c r="AB17" s="8" t="e">
        <f ca="1">(IF(SUM($J17:AA17)&gt;($H17-1),0,IF($G17=AB$24,1,IF(SUM($J17:AA17)=0,0,1))))*AB$26</f>
        <v>#N/A</v>
      </c>
      <c r="AC17" s="8" t="e">
        <f ca="1">(IF(SUM($J17:AB17)&gt;($H17-1),0,IF($G17=AC$24,1,IF(SUM($J17:AB17)=0,0,1))))*AC$26</f>
        <v>#N/A</v>
      </c>
      <c r="AD17" s="8" t="e">
        <f ca="1">(IF(SUM($J17:AC17)&gt;($H17-1),0,IF($G17=AD$24,1,IF(SUM($J17:AC17)=0,0,1))))*AD$26</f>
        <v>#N/A</v>
      </c>
      <c r="AE17" s="8" t="e">
        <f ca="1">(IF(SUM($J17:AD17)&gt;($H17-1),0,IF($G17=AE$24,1,IF(SUM($J17:AD17)=0,0,1))))*AE$26</f>
        <v>#N/A</v>
      </c>
      <c r="AF17" s="8" t="e">
        <f ca="1">(IF(SUM($J17:AE17)&gt;($H17-1),0,IF($G17=AF$24,1,IF(SUM($J17:AE17)=0,0,1))))*AF$26</f>
        <v>#N/A</v>
      </c>
      <c r="AG17" s="8" t="e">
        <f ca="1">(IF(SUM($J17:AF17)&gt;($H17-1),0,IF($G17=AG$24,1,IF(SUM($J17:AF17)=0,0,1))))*AG$26</f>
        <v>#N/A</v>
      </c>
      <c r="AH17" s="8" t="e">
        <f ca="1">(IF(SUM($J17:AG17)&gt;($H17-1),0,IF($G17=AH$24,1,IF(SUM($J17:AG17)=0,0,1))))*AH$26</f>
        <v>#N/A</v>
      </c>
      <c r="AI17" s="8" t="e">
        <f ca="1">(IF(SUM($J17:AH17)&gt;($H17-1),0,IF($G17=AI$24,1,IF(SUM($J17:AH17)=0,0,1))))*AI$26</f>
        <v>#N/A</v>
      </c>
      <c r="AJ17" s="8" t="e">
        <f ca="1">(IF(SUM($J17:AI17)&gt;($H17-1),0,IF($G17=AJ$24,1,IF(SUM($J17:AI17)=0,0,1))))*AJ$26</f>
        <v>#N/A</v>
      </c>
      <c r="AK17" s="8" t="e">
        <f ca="1">(IF(SUM($J17:AJ17)&gt;($H17-1),0,IF($G17=AK$24,1,IF(SUM($J17:AJ17)=0,0,1))))*AK$26</f>
        <v>#N/A</v>
      </c>
      <c r="AL17" s="8" t="e">
        <f ca="1">(IF(SUM($J17:AK17)&gt;($H17-1),0,IF($G17=AL$24,1,IF(SUM($J17:AK17)=0,0,1))))*AL$26</f>
        <v>#N/A</v>
      </c>
      <c r="AM17" s="8" t="e">
        <f ca="1">(IF(SUM($J17:AL17)&gt;($H17-1),0,IF($G17=AM$24,1,IF(SUM($J17:AL17)=0,0,1))))*AM$26</f>
        <v>#N/A</v>
      </c>
      <c r="AN17" s="8" t="e">
        <f ca="1">(IF(SUM($J17:AM17)&gt;($H17-1),0,IF($G17=AN$24,1,IF(SUM($J17:AM17)=0,0,1))))*AN$26</f>
        <v>#N/A</v>
      </c>
      <c r="AO17" s="8" t="e">
        <f ca="1">(IF(SUM($J17:AN17)&gt;($H17-1),0,IF($G17=AO$24,1,IF(SUM($J17:AN17)=0,0,1))))*AO$26</f>
        <v>#N/A</v>
      </c>
      <c r="AP17" s="8" t="e">
        <f ca="1">(IF(SUM($J17:AO17)&gt;($H17-1),0,IF($G17=AP$24,1,IF(SUM($J17:AO17)=0,0,1))))*AP$26</f>
        <v>#N/A</v>
      </c>
      <c r="AQ17" s="8" t="e">
        <f ca="1">(IF(SUM($J17:AP17)&gt;($H17-1),0,IF($G17=AQ$24,1,IF(SUM($J17:AP17)=0,0,1))))*AQ$26</f>
        <v>#N/A</v>
      </c>
      <c r="AR17" s="8" t="e">
        <f ca="1">(IF(SUM($J17:AQ17)&gt;($H17-1),0,IF($G17=AR$24,1,IF(SUM($J17:AQ17)=0,0,1))))*AR$26</f>
        <v>#N/A</v>
      </c>
      <c r="AS17" s="8" t="e">
        <f ca="1">(IF(SUM($J17:AR17)&gt;($H17-1),0,IF($G17=AS$24,1,IF(SUM($J17:AR17)=0,0,1))))*AS$26</f>
        <v>#N/A</v>
      </c>
      <c r="AT17" s="8" t="e">
        <f ca="1">(IF(SUM($J17:AS17)&gt;($H17-1),0,IF($G17=AT$24,1,IF(SUM($J17:AS17)=0,0,1))))*AT$26</f>
        <v>#N/A</v>
      </c>
      <c r="AU17" s="8" t="e">
        <f ca="1">(IF(SUM($J17:AT17)&gt;($H17-1),0,IF($G17=AU$24,1,IF(SUM($J17:AT17)=0,0,1))))*AU$26</f>
        <v>#N/A</v>
      </c>
      <c r="AV17" s="8" t="e">
        <f ca="1">(IF(SUM($J17:AU17)&gt;($H17-1),0,IF($G17=AV$24,1,IF(SUM($J17:AU17)=0,0,1))))*AV$26</f>
        <v>#N/A</v>
      </c>
      <c r="AW17" s="8" t="e">
        <f ca="1">(IF(SUM($J17:AV17)&gt;($H17-1),0,IF($G17=AW$24,1,IF(SUM($J17:AV17)=0,0,1))))*AW$26</f>
        <v>#N/A</v>
      </c>
      <c r="AX17" s="8" t="e">
        <f ca="1">(IF(SUM($J17:AW17)&gt;($H17-1),0,IF($G17=AX$24,1,IF(SUM($J17:AW17)=0,0,1))))*AX$26</f>
        <v>#N/A</v>
      </c>
      <c r="AY17" s="8" t="e">
        <f ca="1">(IF(SUM($J17:AX17)&gt;($H17-1),0,IF($G17=AY$24,1,IF(SUM($J17:AX17)=0,0,1))))*AY$26</f>
        <v>#N/A</v>
      </c>
      <c r="AZ17" s="8" t="e">
        <f ca="1">(IF(SUM($J17:AY17)&gt;($H17-1),0,IF($G17=AZ$24,1,IF(SUM($J17:AY17)=0,0,1))))*AZ$26</f>
        <v>#N/A</v>
      </c>
      <c r="BA17" s="8" t="e">
        <f ca="1">(IF(SUM($J17:AZ17)&gt;($H17-1),0,IF($G17=BA$24,1,IF(SUM($J17:AZ17)=0,0,1))))*BA$26</f>
        <v>#N/A</v>
      </c>
      <c r="BB17" s="8" t="e">
        <f ca="1">(IF(SUM($J17:BA17)&gt;($H17-1),0,IF($G17=BB$24,1,IF(SUM($J17:BA17)=0,0,1))))*BB$26</f>
        <v>#N/A</v>
      </c>
      <c r="BC17" s="8" t="e">
        <f ca="1">(IF(SUM($J17:BB17)&gt;($H17-1),0,IF($G17=BC$24,1,IF(SUM($J17:BB17)=0,0,1))))*BC$26</f>
        <v>#N/A</v>
      </c>
      <c r="BD17" s="8" t="e">
        <f ca="1">(IF(SUM($J17:BC17)&gt;($H17-1),0,IF($G17=BD$24,1,IF(SUM($J17:BC17)=0,0,1))))*BD$26</f>
        <v>#N/A</v>
      </c>
      <c r="BE17" s="8" t="e">
        <f ca="1">(IF(SUM($J17:BD17)&gt;($H17-1),0,IF($G17=BE$24,1,IF(SUM($J17:BD17)=0,0,1))))*BE$26</f>
        <v>#N/A</v>
      </c>
      <c r="BF17" s="119" t="str">
        <f t="shared" si="3"/>
        <v/>
      </c>
      <c r="BG17" s="501">
        <f>IF(G17="",0,'1.G.Data'!C$14+1-'3.Tasks'!G17)</f>
        <v>0</v>
      </c>
      <c r="BK17" s="122" t="str">
        <f t="shared" si="4"/>
        <v>N/A</v>
      </c>
    </row>
    <row r="18" spans="1:83" x14ac:dyDescent="0.25">
      <c r="A18" t="s">
        <v>32</v>
      </c>
      <c r="B18" s="3" t="s">
        <v>853</v>
      </c>
      <c r="C18" s="106"/>
      <c r="D18" s="106"/>
      <c r="E18" s="106"/>
      <c r="F18" s="106"/>
      <c r="G18" s="108"/>
      <c r="H18" s="108"/>
      <c r="I18" s="10">
        <f t="shared" si="0"/>
        <v>0</v>
      </c>
      <c r="J18" s="8">
        <f t="shared" ca="1" si="1"/>
        <v>0</v>
      </c>
      <c r="K18" s="8">
        <f t="shared" ca="1" si="2"/>
        <v>0</v>
      </c>
      <c r="L18" s="8" t="e">
        <f ca="1">(IF(SUM($J18:K18)&gt;($H18-1),0,IF($G18=L$24,1,IF(SUM($J18:K18)=0,0,1))))*L$26</f>
        <v>#N/A</v>
      </c>
      <c r="M18" s="8" t="e">
        <f ca="1">(IF(SUM($J18:L18)&gt;($H18-1),0,IF($G18=M$24,1,IF(SUM($J18:L18)=0,0,1))))*M$26</f>
        <v>#N/A</v>
      </c>
      <c r="N18" s="8" t="e">
        <f ca="1">(IF(SUM($J18:M18)&gt;($H18-1),0,IF($G18=N$24,1,IF(SUM($J18:M18)=0,0,1))))*N$26</f>
        <v>#N/A</v>
      </c>
      <c r="O18" s="8" t="e">
        <f ca="1">(IF(SUM($J18:N18)&gt;($H18-1),0,IF($G18=O$24,1,IF(SUM($J18:N18)=0,0,1))))*O$26</f>
        <v>#N/A</v>
      </c>
      <c r="P18" s="8" t="e">
        <f ca="1">(IF(SUM($J18:O18)&gt;($H18-1),0,IF($G18=P$24,1,IF(SUM($J18:O18)=0,0,1))))*P$26</f>
        <v>#N/A</v>
      </c>
      <c r="Q18" s="8" t="e">
        <f ca="1">(IF(SUM($J18:P18)&gt;($H18-1),0,IF($G18=Q$24,1,IF(SUM($J18:P18)=0,0,1))))*Q$26</f>
        <v>#N/A</v>
      </c>
      <c r="R18" s="8" t="e">
        <f ca="1">(IF(SUM($J18:Q18)&gt;($H18-1),0,IF($G18=R$24,1,IF(SUM($J18:Q18)=0,0,1))))*R$26</f>
        <v>#N/A</v>
      </c>
      <c r="S18" s="8" t="e">
        <f ca="1">(IF(SUM($J18:R18)&gt;($H18-1),0,IF($G18=S$24,1,IF(SUM($J18:R18)=0,0,1))))*S$26</f>
        <v>#N/A</v>
      </c>
      <c r="T18" s="8" t="e">
        <f ca="1">(IF(SUM($J18:S18)&gt;($H18-1),0,IF($G18=T$24,1,IF(SUM($J18:S18)=0,0,1))))*T$26</f>
        <v>#N/A</v>
      </c>
      <c r="U18" s="8" t="e">
        <f ca="1">(IF(SUM($J18:T18)&gt;($H18-1),0,IF($G18=U$24,1,IF(SUM($J18:T18)=0,0,1))))*U$26</f>
        <v>#N/A</v>
      </c>
      <c r="V18" s="8" t="e">
        <f ca="1">(IF(SUM($J18:U18)&gt;($H18-1),0,IF($G18=V$24,1,IF(SUM($J18:U18)=0,0,1))))*V$26</f>
        <v>#N/A</v>
      </c>
      <c r="W18" s="8" t="e">
        <f ca="1">(IF(SUM($J18:V18)&gt;($H18-1),0,IF($G18=W$24,1,IF(SUM($J18:V18)=0,0,1))))*W$26</f>
        <v>#N/A</v>
      </c>
      <c r="X18" s="8" t="e">
        <f ca="1">(IF(SUM($J18:W18)&gt;($H18-1),0,IF($G18=X$24,1,IF(SUM($J18:W18)=0,0,1))))*X$26</f>
        <v>#N/A</v>
      </c>
      <c r="Y18" s="8" t="e">
        <f ca="1">(IF(SUM($J18:X18)&gt;($H18-1),0,IF($G18=Y$24,1,IF(SUM($J18:X18)=0,0,1))))*Y$26</f>
        <v>#N/A</v>
      </c>
      <c r="Z18" s="8" t="e">
        <f ca="1">(IF(SUM($J18:Y18)&gt;($H18-1),0,IF($G18=Z$24,1,IF(SUM($J18:Y18)=0,0,1))))*Z$26</f>
        <v>#N/A</v>
      </c>
      <c r="AA18" s="8" t="e">
        <f ca="1">(IF(SUM($J18:Z18)&gt;($H18-1),0,IF($G18=AA$24,1,IF(SUM($J18:Z18)=0,0,1))))*AA$26</f>
        <v>#N/A</v>
      </c>
      <c r="AB18" s="8" t="e">
        <f ca="1">(IF(SUM($J18:AA18)&gt;($H18-1),0,IF($G18=AB$24,1,IF(SUM($J18:AA18)=0,0,1))))*AB$26</f>
        <v>#N/A</v>
      </c>
      <c r="AC18" s="8" t="e">
        <f ca="1">(IF(SUM($J18:AB18)&gt;($H18-1),0,IF($G18=AC$24,1,IF(SUM($J18:AB18)=0,0,1))))*AC$26</f>
        <v>#N/A</v>
      </c>
      <c r="AD18" s="8" t="e">
        <f ca="1">(IF(SUM($J18:AC18)&gt;($H18-1),0,IF($G18=AD$24,1,IF(SUM($J18:AC18)=0,0,1))))*AD$26</f>
        <v>#N/A</v>
      </c>
      <c r="AE18" s="8" t="e">
        <f ca="1">(IF(SUM($J18:AD18)&gt;($H18-1),0,IF($G18=AE$24,1,IF(SUM($J18:AD18)=0,0,1))))*AE$26</f>
        <v>#N/A</v>
      </c>
      <c r="AF18" s="8" t="e">
        <f ca="1">(IF(SUM($J18:AE18)&gt;($H18-1),0,IF($G18=AF$24,1,IF(SUM($J18:AE18)=0,0,1))))*AF$26</f>
        <v>#N/A</v>
      </c>
      <c r="AG18" s="8" t="e">
        <f ca="1">(IF(SUM($J18:AF18)&gt;($H18-1),0,IF($G18=AG$24,1,IF(SUM($J18:AF18)=0,0,1))))*AG$26</f>
        <v>#N/A</v>
      </c>
      <c r="AH18" s="8" t="e">
        <f ca="1">(IF(SUM($J18:AG18)&gt;($H18-1),0,IF($G18=AH$24,1,IF(SUM($J18:AG18)=0,0,1))))*AH$26</f>
        <v>#N/A</v>
      </c>
      <c r="AI18" s="8" t="e">
        <f ca="1">(IF(SUM($J18:AH18)&gt;($H18-1),0,IF($G18=AI$24,1,IF(SUM($J18:AH18)=0,0,1))))*AI$26</f>
        <v>#N/A</v>
      </c>
      <c r="AJ18" s="8" t="e">
        <f ca="1">(IF(SUM($J18:AI18)&gt;($H18-1),0,IF($G18=AJ$24,1,IF(SUM($J18:AI18)=0,0,1))))*AJ$26</f>
        <v>#N/A</v>
      </c>
      <c r="AK18" s="8" t="e">
        <f ca="1">(IF(SUM($J18:AJ18)&gt;($H18-1),0,IF($G18=AK$24,1,IF(SUM($J18:AJ18)=0,0,1))))*AK$26</f>
        <v>#N/A</v>
      </c>
      <c r="AL18" s="8" t="e">
        <f ca="1">(IF(SUM($J18:AK18)&gt;($H18-1),0,IF($G18=AL$24,1,IF(SUM($J18:AK18)=0,0,1))))*AL$26</f>
        <v>#N/A</v>
      </c>
      <c r="AM18" s="8" t="e">
        <f ca="1">(IF(SUM($J18:AL18)&gt;($H18-1),0,IF($G18=AM$24,1,IF(SUM($J18:AL18)=0,0,1))))*AM$26</f>
        <v>#N/A</v>
      </c>
      <c r="AN18" s="8" t="e">
        <f ca="1">(IF(SUM($J18:AM18)&gt;($H18-1),0,IF($G18=AN$24,1,IF(SUM($J18:AM18)=0,0,1))))*AN$26</f>
        <v>#N/A</v>
      </c>
      <c r="AO18" s="8" t="e">
        <f ca="1">(IF(SUM($J18:AN18)&gt;($H18-1),0,IF($G18=AO$24,1,IF(SUM($J18:AN18)=0,0,1))))*AO$26</f>
        <v>#N/A</v>
      </c>
      <c r="AP18" s="8" t="e">
        <f ca="1">(IF(SUM($J18:AO18)&gt;($H18-1),0,IF($G18=AP$24,1,IF(SUM($J18:AO18)=0,0,1))))*AP$26</f>
        <v>#N/A</v>
      </c>
      <c r="AQ18" s="8" t="e">
        <f ca="1">(IF(SUM($J18:AP18)&gt;($H18-1),0,IF($G18=AQ$24,1,IF(SUM($J18:AP18)=0,0,1))))*AQ$26</f>
        <v>#N/A</v>
      </c>
      <c r="AR18" s="8" t="e">
        <f ca="1">(IF(SUM($J18:AQ18)&gt;($H18-1),0,IF($G18=AR$24,1,IF(SUM($J18:AQ18)=0,0,1))))*AR$26</f>
        <v>#N/A</v>
      </c>
      <c r="AS18" s="8" t="e">
        <f ca="1">(IF(SUM($J18:AR18)&gt;($H18-1),0,IF($G18=AS$24,1,IF(SUM($J18:AR18)=0,0,1))))*AS$26</f>
        <v>#N/A</v>
      </c>
      <c r="AT18" s="8" t="e">
        <f ca="1">(IF(SUM($J18:AS18)&gt;($H18-1),0,IF($G18=AT$24,1,IF(SUM($J18:AS18)=0,0,1))))*AT$26</f>
        <v>#N/A</v>
      </c>
      <c r="AU18" s="8" t="e">
        <f ca="1">(IF(SUM($J18:AT18)&gt;($H18-1),0,IF($G18=AU$24,1,IF(SUM($J18:AT18)=0,0,1))))*AU$26</f>
        <v>#N/A</v>
      </c>
      <c r="AV18" s="8" t="e">
        <f ca="1">(IF(SUM($J18:AU18)&gt;($H18-1),0,IF($G18=AV$24,1,IF(SUM($J18:AU18)=0,0,1))))*AV$26</f>
        <v>#N/A</v>
      </c>
      <c r="AW18" s="8" t="e">
        <f ca="1">(IF(SUM($J18:AV18)&gt;($H18-1),0,IF($G18=AW$24,1,IF(SUM($J18:AV18)=0,0,1))))*AW$26</f>
        <v>#N/A</v>
      </c>
      <c r="AX18" s="8" t="e">
        <f ca="1">(IF(SUM($J18:AW18)&gt;($H18-1),0,IF($G18=AX$24,1,IF(SUM($J18:AW18)=0,0,1))))*AX$26</f>
        <v>#N/A</v>
      </c>
      <c r="AY18" s="8" t="e">
        <f ca="1">(IF(SUM($J18:AX18)&gt;($H18-1),0,IF($G18=AY$24,1,IF(SUM($J18:AX18)=0,0,1))))*AY$26</f>
        <v>#N/A</v>
      </c>
      <c r="AZ18" s="8" t="e">
        <f ca="1">(IF(SUM($J18:AY18)&gt;($H18-1),0,IF($G18=AZ$24,1,IF(SUM($J18:AY18)=0,0,1))))*AZ$26</f>
        <v>#N/A</v>
      </c>
      <c r="BA18" s="8" t="e">
        <f ca="1">(IF(SUM($J18:AZ18)&gt;($H18-1),0,IF($G18=BA$24,1,IF(SUM($J18:AZ18)=0,0,1))))*BA$26</f>
        <v>#N/A</v>
      </c>
      <c r="BB18" s="8" t="e">
        <f ca="1">(IF(SUM($J18:BA18)&gt;($H18-1),0,IF($G18=BB$24,1,IF(SUM($J18:BA18)=0,0,1))))*BB$26</f>
        <v>#N/A</v>
      </c>
      <c r="BC18" s="8" t="e">
        <f ca="1">(IF(SUM($J18:BB18)&gt;($H18-1),0,IF($G18=BC$24,1,IF(SUM($J18:BB18)=0,0,1))))*BC$26</f>
        <v>#N/A</v>
      </c>
      <c r="BD18" s="8" t="e">
        <f ca="1">(IF(SUM($J18:BC18)&gt;($H18-1),0,IF($G18=BD$24,1,IF(SUM($J18:BC18)=0,0,1))))*BD$26</f>
        <v>#N/A</v>
      </c>
      <c r="BE18" s="8" t="e">
        <f ca="1">(IF(SUM($J18:BD18)&gt;($H18-1),0,IF($G18=BE$24,1,IF(SUM($J18:BD18)=0,0,1))))*BE$26</f>
        <v>#N/A</v>
      </c>
      <c r="BF18" s="119" t="str">
        <f t="shared" si="3"/>
        <v/>
      </c>
      <c r="BG18" s="501">
        <f>IF(G18="",0,'1.G.Data'!C$14+1-'3.Tasks'!G18)</f>
        <v>0</v>
      </c>
      <c r="BK18" s="122" t="str">
        <f t="shared" si="4"/>
        <v>N/A</v>
      </c>
    </row>
    <row r="19" spans="1:83" x14ac:dyDescent="0.25">
      <c r="A19" t="s">
        <v>33</v>
      </c>
      <c r="B19" s="3" t="s">
        <v>854</v>
      </c>
      <c r="C19" s="106"/>
      <c r="D19" s="106"/>
      <c r="E19" s="106"/>
      <c r="F19" s="106"/>
      <c r="G19" s="108"/>
      <c r="H19" s="108"/>
      <c r="I19" s="10">
        <f t="shared" si="0"/>
        <v>0</v>
      </c>
      <c r="J19" s="8">
        <f t="shared" ca="1" si="1"/>
        <v>0</v>
      </c>
      <c r="K19" s="8">
        <f t="shared" ca="1" si="2"/>
        <v>0</v>
      </c>
      <c r="L19" s="8" t="e">
        <f ca="1">(IF(SUM($J19:K19)&gt;($H19-1),0,IF($G19=L$24,1,IF(SUM($J19:K19)=0,0,1))))*L$26</f>
        <v>#N/A</v>
      </c>
      <c r="M19" s="8" t="e">
        <f ca="1">(IF(SUM($J19:L19)&gt;($H19-1),0,IF($G19=M$24,1,IF(SUM($J19:L19)=0,0,1))))*M$26</f>
        <v>#N/A</v>
      </c>
      <c r="N19" s="8" t="e">
        <f ca="1">(IF(SUM($J19:M19)&gt;($H19-1),0,IF($G19=N$24,1,IF(SUM($J19:M19)=0,0,1))))*N$26</f>
        <v>#N/A</v>
      </c>
      <c r="O19" s="8" t="e">
        <f ca="1">(IF(SUM($J19:N19)&gt;($H19-1),0,IF($G19=O$24,1,IF(SUM($J19:N19)=0,0,1))))*O$26</f>
        <v>#N/A</v>
      </c>
      <c r="P19" s="8" t="e">
        <f ca="1">(IF(SUM($J19:O19)&gt;($H19-1),0,IF($G19=P$24,1,IF(SUM($J19:O19)=0,0,1))))*P$26</f>
        <v>#N/A</v>
      </c>
      <c r="Q19" s="8" t="e">
        <f ca="1">(IF(SUM($J19:P19)&gt;($H19-1),0,IF($G19=Q$24,1,IF(SUM($J19:P19)=0,0,1))))*Q$26</f>
        <v>#N/A</v>
      </c>
      <c r="R19" s="8" t="e">
        <f ca="1">(IF(SUM($J19:Q19)&gt;($H19-1),0,IF($G19=R$24,1,IF(SUM($J19:Q19)=0,0,1))))*R$26</f>
        <v>#N/A</v>
      </c>
      <c r="S19" s="8" t="e">
        <f ca="1">(IF(SUM($J19:R19)&gt;($H19-1),0,IF($G19=S$24,1,IF(SUM($J19:R19)=0,0,1))))*S$26</f>
        <v>#N/A</v>
      </c>
      <c r="T19" s="8" t="e">
        <f ca="1">(IF(SUM($J19:S19)&gt;($H19-1),0,IF($G19=T$24,1,IF(SUM($J19:S19)=0,0,1))))*T$26</f>
        <v>#N/A</v>
      </c>
      <c r="U19" s="8" t="e">
        <f ca="1">(IF(SUM($J19:T19)&gt;($H19-1),0,IF($G19=U$24,1,IF(SUM($J19:T19)=0,0,1))))*U$26</f>
        <v>#N/A</v>
      </c>
      <c r="V19" s="8" t="e">
        <f ca="1">(IF(SUM($J19:U19)&gt;($H19-1),0,IF($G19=V$24,1,IF(SUM($J19:U19)=0,0,1))))*V$26</f>
        <v>#N/A</v>
      </c>
      <c r="W19" s="8" t="e">
        <f ca="1">(IF(SUM($J19:V19)&gt;($H19-1),0,IF($G19=W$24,1,IF(SUM($J19:V19)=0,0,1))))*W$26</f>
        <v>#N/A</v>
      </c>
      <c r="X19" s="8" t="e">
        <f ca="1">(IF(SUM($J19:W19)&gt;($H19-1),0,IF($G19=X$24,1,IF(SUM($J19:W19)=0,0,1))))*X$26</f>
        <v>#N/A</v>
      </c>
      <c r="Y19" s="8" t="e">
        <f ca="1">(IF(SUM($J19:X19)&gt;($H19-1),0,IF($G19=Y$24,1,IF(SUM($J19:X19)=0,0,1))))*Y$26</f>
        <v>#N/A</v>
      </c>
      <c r="Z19" s="8" t="e">
        <f ca="1">(IF(SUM($J19:Y19)&gt;($H19-1),0,IF($G19=Z$24,1,IF(SUM($J19:Y19)=0,0,1))))*Z$26</f>
        <v>#N/A</v>
      </c>
      <c r="AA19" s="8" t="e">
        <f ca="1">(IF(SUM($J19:Z19)&gt;($H19-1),0,IF($G19=AA$24,1,IF(SUM($J19:Z19)=0,0,1))))*AA$26</f>
        <v>#N/A</v>
      </c>
      <c r="AB19" s="8" t="e">
        <f ca="1">(IF(SUM($J19:AA19)&gt;($H19-1),0,IF($G19=AB$24,1,IF(SUM($J19:AA19)=0,0,1))))*AB$26</f>
        <v>#N/A</v>
      </c>
      <c r="AC19" s="8" t="e">
        <f ca="1">(IF(SUM($J19:AB19)&gt;($H19-1),0,IF($G19=AC$24,1,IF(SUM($J19:AB19)=0,0,1))))*AC$26</f>
        <v>#N/A</v>
      </c>
      <c r="AD19" s="8" t="e">
        <f ca="1">(IF(SUM($J19:AC19)&gt;($H19-1),0,IF($G19=AD$24,1,IF(SUM($J19:AC19)=0,0,1))))*AD$26</f>
        <v>#N/A</v>
      </c>
      <c r="AE19" s="8" t="e">
        <f ca="1">(IF(SUM($J19:AD19)&gt;($H19-1),0,IF($G19=AE$24,1,IF(SUM($J19:AD19)=0,0,1))))*AE$26</f>
        <v>#N/A</v>
      </c>
      <c r="AF19" s="8" t="e">
        <f ca="1">(IF(SUM($J19:AE19)&gt;($H19-1),0,IF($G19=AF$24,1,IF(SUM($J19:AE19)=0,0,1))))*AF$26</f>
        <v>#N/A</v>
      </c>
      <c r="AG19" s="8" t="e">
        <f ca="1">(IF(SUM($J19:AF19)&gt;($H19-1),0,IF($G19=AG$24,1,IF(SUM($J19:AF19)=0,0,1))))*AG$26</f>
        <v>#N/A</v>
      </c>
      <c r="AH19" s="8" t="e">
        <f ca="1">(IF(SUM($J19:AG19)&gt;($H19-1),0,IF($G19=AH$24,1,IF(SUM($J19:AG19)=0,0,1))))*AH$26</f>
        <v>#N/A</v>
      </c>
      <c r="AI19" s="8" t="e">
        <f ca="1">(IF(SUM($J19:AH19)&gt;($H19-1),0,IF($G19=AI$24,1,IF(SUM($J19:AH19)=0,0,1))))*AI$26</f>
        <v>#N/A</v>
      </c>
      <c r="AJ19" s="8" t="e">
        <f ca="1">(IF(SUM($J19:AI19)&gt;($H19-1),0,IF($G19=AJ$24,1,IF(SUM($J19:AI19)=0,0,1))))*AJ$26</f>
        <v>#N/A</v>
      </c>
      <c r="AK19" s="8" t="e">
        <f ca="1">(IF(SUM($J19:AJ19)&gt;($H19-1),0,IF($G19=AK$24,1,IF(SUM($J19:AJ19)=0,0,1))))*AK$26</f>
        <v>#N/A</v>
      </c>
      <c r="AL19" s="8" t="e">
        <f ca="1">(IF(SUM($J19:AK19)&gt;($H19-1),0,IF($G19=AL$24,1,IF(SUM($J19:AK19)=0,0,1))))*AL$26</f>
        <v>#N/A</v>
      </c>
      <c r="AM19" s="8" t="e">
        <f ca="1">(IF(SUM($J19:AL19)&gt;($H19-1),0,IF($G19=AM$24,1,IF(SUM($J19:AL19)=0,0,1))))*AM$26</f>
        <v>#N/A</v>
      </c>
      <c r="AN19" s="8" t="e">
        <f ca="1">(IF(SUM($J19:AM19)&gt;($H19-1),0,IF($G19=AN$24,1,IF(SUM($J19:AM19)=0,0,1))))*AN$26</f>
        <v>#N/A</v>
      </c>
      <c r="AO19" s="8" t="e">
        <f ca="1">(IF(SUM($J19:AN19)&gt;($H19-1),0,IF($G19=AO$24,1,IF(SUM($J19:AN19)=0,0,1))))*AO$26</f>
        <v>#N/A</v>
      </c>
      <c r="AP19" s="8" t="e">
        <f ca="1">(IF(SUM($J19:AO19)&gt;($H19-1),0,IF($G19=AP$24,1,IF(SUM($J19:AO19)=0,0,1))))*AP$26</f>
        <v>#N/A</v>
      </c>
      <c r="AQ19" s="8" t="e">
        <f ca="1">(IF(SUM($J19:AP19)&gt;($H19-1),0,IF($G19=AQ$24,1,IF(SUM($J19:AP19)=0,0,1))))*AQ$26</f>
        <v>#N/A</v>
      </c>
      <c r="AR19" s="8" t="e">
        <f ca="1">(IF(SUM($J19:AQ19)&gt;($H19-1),0,IF($G19=AR$24,1,IF(SUM($J19:AQ19)=0,0,1))))*AR$26</f>
        <v>#N/A</v>
      </c>
      <c r="AS19" s="8" t="e">
        <f ca="1">(IF(SUM($J19:AR19)&gt;($H19-1),0,IF($G19=AS$24,1,IF(SUM($J19:AR19)=0,0,1))))*AS$26</f>
        <v>#N/A</v>
      </c>
      <c r="AT19" s="8" t="e">
        <f ca="1">(IF(SUM($J19:AS19)&gt;($H19-1),0,IF($G19=AT$24,1,IF(SUM($J19:AS19)=0,0,1))))*AT$26</f>
        <v>#N/A</v>
      </c>
      <c r="AU19" s="8" t="e">
        <f ca="1">(IF(SUM($J19:AT19)&gt;($H19-1),0,IF($G19=AU$24,1,IF(SUM($J19:AT19)=0,0,1))))*AU$26</f>
        <v>#N/A</v>
      </c>
      <c r="AV19" s="8" t="e">
        <f ca="1">(IF(SUM($J19:AU19)&gt;($H19-1),0,IF($G19=AV$24,1,IF(SUM($J19:AU19)=0,0,1))))*AV$26</f>
        <v>#N/A</v>
      </c>
      <c r="AW19" s="8" t="e">
        <f ca="1">(IF(SUM($J19:AV19)&gt;($H19-1),0,IF($G19=AW$24,1,IF(SUM($J19:AV19)=0,0,1))))*AW$26</f>
        <v>#N/A</v>
      </c>
      <c r="AX19" s="8" t="e">
        <f ca="1">(IF(SUM($J19:AW19)&gt;($H19-1),0,IF($G19=AX$24,1,IF(SUM($J19:AW19)=0,0,1))))*AX$26</f>
        <v>#N/A</v>
      </c>
      <c r="AY19" s="8" t="e">
        <f ca="1">(IF(SUM($J19:AX19)&gt;($H19-1),0,IF($G19=AY$24,1,IF(SUM($J19:AX19)=0,0,1))))*AY$26</f>
        <v>#N/A</v>
      </c>
      <c r="AZ19" s="8" t="e">
        <f ca="1">(IF(SUM($J19:AY19)&gt;($H19-1),0,IF($G19=AZ$24,1,IF(SUM($J19:AY19)=0,0,1))))*AZ$26</f>
        <v>#N/A</v>
      </c>
      <c r="BA19" s="8" t="e">
        <f ca="1">(IF(SUM($J19:AZ19)&gt;($H19-1),0,IF($G19=BA$24,1,IF(SUM($J19:AZ19)=0,0,1))))*BA$26</f>
        <v>#N/A</v>
      </c>
      <c r="BB19" s="8" t="e">
        <f ca="1">(IF(SUM($J19:BA19)&gt;($H19-1),0,IF($G19=BB$24,1,IF(SUM($J19:BA19)=0,0,1))))*BB$26</f>
        <v>#N/A</v>
      </c>
      <c r="BC19" s="8" t="e">
        <f ca="1">(IF(SUM($J19:BB19)&gt;($H19-1),0,IF($G19=BC$24,1,IF(SUM($J19:BB19)=0,0,1))))*BC$26</f>
        <v>#N/A</v>
      </c>
      <c r="BD19" s="8" t="e">
        <f ca="1">(IF(SUM($J19:BC19)&gt;($H19-1),0,IF($G19=BD$24,1,IF(SUM($J19:BC19)=0,0,1))))*BD$26</f>
        <v>#N/A</v>
      </c>
      <c r="BE19" s="8" t="e">
        <f ca="1">(IF(SUM($J19:BD19)&gt;($H19-1),0,IF($G19=BE$24,1,IF(SUM($J19:BD19)=0,0,1))))*BE$26</f>
        <v>#N/A</v>
      </c>
      <c r="BF19" s="119" t="str">
        <f t="shared" si="3"/>
        <v/>
      </c>
      <c r="BG19" s="501">
        <f>IF(G19="",0,'1.G.Data'!C$14+1-'3.Tasks'!G19)</f>
        <v>0</v>
      </c>
      <c r="BK19" s="122" t="str">
        <f t="shared" si="4"/>
        <v>N/A</v>
      </c>
    </row>
    <row r="20" spans="1:83" x14ac:dyDescent="0.25">
      <c r="A20" t="s">
        <v>34</v>
      </c>
      <c r="B20" s="3" t="s">
        <v>855</v>
      </c>
      <c r="C20" s="106"/>
      <c r="D20" s="106"/>
      <c r="E20" s="106"/>
      <c r="F20" s="106"/>
      <c r="G20" s="108"/>
      <c r="H20" s="108"/>
      <c r="I20" s="10">
        <f t="shared" si="0"/>
        <v>0</v>
      </c>
      <c r="J20" s="8">
        <f t="shared" ca="1" si="1"/>
        <v>0</v>
      </c>
      <c r="K20" s="8">
        <f t="shared" ca="1" si="2"/>
        <v>0</v>
      </c>
      <c r="L20" s="8" t="e">
        <f ca="1">(IF(SUM($J20:K20)&gt;($H20-1),0,IF($G20=L$24,1,IF(SUM($J20:K20)=0,0,1))))*L$26</f>
        <v>#N/A</v>
      </c>
      <c r="M20" s="8" t="e">
        <f ca="1">(IF(SUM($J20:L20)&gt;($H20-1),0,IF($G20=M$24,1,IF(SUM($J20:L20)=0,0,1))))*M$26</f>
        <v>#N/A</v>
      </c>
      <c r="N20" s="8" t="e">
        <f ca="1">(IF(SUM($J20:M20)&gt;($H20-1),0,IF($G20=N$24,1,IF(SUM($J20:M20)=0,0,1))))*N$26</f>
        <v>#N/A</v>
      </c>
      <c r="O20" s="8" t="e">
        <f ca="1">(IF(SUM($J20:N20)&gt;($H20-1),0,IF($G20=O$24,1,IF(SUM($J20:N20)=0,0,1))))*O$26</f>
        <v>#N/A</v>
      </c>
      <c r="P20" s="8" t="e">
        <f ca="1">(IF(SUM($J20:O20)&gt;($H20-1),0,IF($G20=P$24,1,IF(SUM($J20:O20)=0,0,1))))*P$26</f>
        <v>#N/A</v>
      </c>
      <c r="Q20" s="8" t="e">
        <f ca="1">(IF(SUM($J20:P20)&gt;($H20-1),0,IF($G20=Q$24,1,IF(SUM($J20:P20)=0,0,1))))*Q$26</f>
        <v>#N/A</v>
      </c>
      <c r="R20" s="8" t="e">
        <f ca="1">(IF(SUM($J20:Q20)&gt;($H20-1),0,IF($G20=R$24,1,IF(SUM($J20:Q20)=0,0,1))))*R$26</f>
        <v>#N/A</v>
      </c>
      <c r="S20" s="8" t="e">
        <f ca="1">(IF(SUM($J20:R20)&gt;($H20-1),0,IF($G20=S$24,1,IF(SUM($J20:R20)=0,0,1))))*S$26</f>
        <v>#N/A</v>
      </c>
      <c r="T20" s="8" t="e">
        <f ca="1">(IF(SUM($J20:S20)&gt;($H20-1),0,IF($G20=T$24,1,IF(SUM($J20:S20)=0,0,1))))*T$26</f>
        <v>#N/A</v>
      </c>
      <c r="U20" s="8" t="e">
        <f ca="1">(IF(SUM($J20:T20)&gt;($H20-1),0,IF($G20=U$24,1,IF(SUM($J20:T20)=0,0,1))))*U$26</f>
        <v>#N/A</v>
      </c>
      <c r="V20" s="8" t="e">
        <f ca="1">(IF(SUM($J20:U20)&gt;($H20-1),0,IF($G20=V$24,1,IF(SUM($J20:U20)=0,0,1))))*V$26</f>
        <v>#N/A</v>
      </c>
      <c r="W20" s="8" t="e">
        <f ca="1">(IF(SUM($J20:V20)&gt;($H20-1),0,IF($G20=W$24,1,IF(SUM($J20:V20)=0,0,1))))*W$26</f>
        <v>#N/A</v>
      </c>
      <c r="X20" s="8" t="e">
        <f ca="1">(IF(SUM($J20:W20)&gt;($H20-1),0,IF($G20=X$24,1,IF(SUM($J20:W20)=0,0,1))))*X$26</f>
        <v>#N/A</v>
      </c>
      <c r="Y20" s="8" t="e">
        <f ca="1">(IF(SUM($J20:X20)&gt;($H20-1),0,IF($G20=Y$24,1,IF(SUM($J20:X20)=0,0,1))))*Y$26</f>
        <v>#N/A</v>
      </c>
      <c r="Z20" s="8" t="e">
        <f ca="1">(IF(SUM($J20:Y20)&gt;($H20-1),0,IF($G20=Z$24,1,IF(SUM($J20:Y20)=0,0,1))))*Z$26</f>
        <v>#N/A</v>
      </c>
      <c r="AA20" s="8" t="e">
        <f ca="1">(IF(SUM($J20:Z20)&gt;($H20-1),0,IF($G20=AA$24,1,IF(SUM($J20:Z20)=0,0,1))))*AA$26</f>
        <v>#N/A</v>
      </c>
      <c r="AB20" s="8" t="e">
        <f ca="1">(IF(SUM($J20:AA20)&gt;($H20-1),0,IF($G20=AB$24,1,IF(SUM($J20:AA20)=0,0,1))))*AB$26</f>
        <v>#N/A</v>
      </c>
      <c r="AC20" s="8" t="e">
        <f ca="1">(IF(SUM($J20:AB20)&gt;($H20-1),0,IF($G20=AC$24,1,IF(SUM($J20:AB20)=0,0,1))))*AC$26</f>
        <v>#N/A</v>
      </c>
      <c r="AD20" s="8" t="e">
        <f ca="1">(IF(SUM($J20:AC20)&gt;($H20-1),0,IF($G20=AD$24,1,IF(SUM($J20:AC20)=0,0,1))))*AD$26</f>
        <v>#N/A</v>
      </c>
      <c r="AE20" s="8" t="e">
        <f ca="1">(IF(SUM($J20:AD20)&gt;($H20-1),0,IF($G20=AE$24,1,IF(SUM($J20:AD20)=0,0,1))))*AE$26</f>
        <v>#N/A</v>
      </c>
      <c r="AF20" s="8" t="e">
        <f ca="1">(IF(SUM($J20:AE20)&gt;($H20-1),0,IF($G20=AF$24,1,IF(SUM($J20:AE20)=0,0,1))))*AF$26</f>
        <v>#N/A</v>
      </c>
      <c r="AG20" s="8" t="e">
        <f ca="1">(IF(SUM($J20:AF20)&gt;($H20-1),0,IF($G20=AG$24,1,IF(SUM($J20:AF20)=0,0,1))))*AG$26</f>
        <v>#N/A</v>
      </c>
      <c r="AH20" s="8" t="e">
        <f ca="1">(IF(SUM($J20:AG20)&gt;($H20-1),0,IF($G20=AH$24,1,IF(SUM($J20:AG20)=0,0,1))))*AH$26</f>
        <v>#N/A</v>
      </c>
      <c r="AI20" s="8" t="e">
        <f ca="1">(IF(SUM($J20:AH20)&gt;($H20-1),0,IF($G20=AI$24,1,IF(SUM($J20:AH20)=0,0,1))))*AI$26</f>
        <v>#N/A</v>
      </c>
      <c r="AJ20" s="8" t="e">
        <f ca="1">(IF(SUM($J20:AI20)&gt;($H20-1),0,IF($G20=AJ$24,1,IF(SUM($J20:AI20)=0,0,1))))*AJ$26</f>
        <v>#N/A</v>
      </c>
      <c r="AK20" s="8" t="e">
        <f ca="1">(IF(SUM($J20:AJ20)&gt;($H20-1),0,IF($G20=AK$24,1,IF(SUM($J20:AJ20)=0,0,1))))*AK$26</f>
        <v>#N/A</v>
      </c>
      <c r="AL20" s="8" t="e">
        <f ca="1">(IF(SUM($J20:AK20)&gt;($H20-1),0,IF($G20=AL$24,1,IF(SUM($J20:AK20)=0,0,1))))*AL$26</f>
        <v>#N/A</v>
      </c>
      <c r="AM20" s="8" t="e">
        <f ca="1">(IF(SUM($J20:AL20)&gt;($H20-1),0,IF($G20=AM$24,1,IF(SUM($J20:AL20)=0,0,1))))*AM$26</f>
        <v>#N/A</v>
      </c>
      <c r="AN20" s="8" t="e">
        <f ca="1">(IF(SUM($J20:AM20)&gt;($H20-1),0,IF($G20=AN$24,1,IF(SUM($J20:AM20)=0,0,1))))*AN$26</f>
        <v>#N/A</v>
      </c>
      <c r="AO20" s="8" t="e">
        <f ca="1">(IF(SUM($J20:AN20)&gt;($H20-1),0,IF($G20=AO$24,1,IF(SUM($J20:AN20)=0,0,1))))*AO$26</f>
        <v>#N/A</v>
      </c>
      <c r="AP20" s="8" t="e">
        <f ca="1">(IF(SUM($J20:AO20)&gt;($H20-1),0,IF($G20=AP$24,1,IF(SUM($J20:AO20)=0,0,1))))*AP$26</f>
        <v>#N/A</v>
      </c>
      <c r="AQ20" s="8" t="e">
        <f ca="1">(IF(SUM($J20:AP20)&gt;($H20-1),0,IF($G20=AQ$24,1,IF(SUM($J20:AP20)=0,0,1))))*AQ$26</f>
        <v>#N/A</v>
      </c>
      <c r="AR20" s="8" t="e">
        <f ca="1">(IF(SUM($J20:AQ20)&gt;($H20-1),0,IF($G20=AR$24,1,IF(SUM($J20:AQ20)=0,0,1))))*AR$26</f>
        <v>#N/A</v>
      </c>
      <c r="AS20" s="8" t="e">
        <f ca="1">(IF(SUM($J20:AR20)&gt;($H20-1),0,IF($G20=AS$24,1,IF(SUM($J20:AR20)=0,0,1))))*AS$26</f>
        <v>#N/A</v>
      </c>
      <c r="AT20" s="8" t="e">
        <f ca="1">(IF(SUM($J20:AS20)&gt;($H20-1),0,IF($G20=AT$24,1,IF(SUM($J20:AS20)=0,0,1))))*AT$26</f>
        <v>#N/A</v>
      </c>
      <c r="AU20" s="8" t="e">
        <f ca="1">(IF(SUM($J20:AT20)&gt;($H20-1),0,IF($G20=AU$24,1,IF(SUM($J20:AT20)=0,0,1))))*AU$26</f>
        <v>#N/A</v>
      </c>
      <c r="AV20" s="8" t="e">
        <f ca="1">(IF(SUM($J20:AU20)&gt;($H20-1),0,IF($G20=AV$24,1,IF(SUM($J20:AU20)=0,0,1))))*AV$26</f>
        <v>#N/A</v>
      </c>
      <c r="AW20" s="8" t="e">
        <f ca="1">(IF(SUM($J20:AV20)&gt;($H20-1),0,IF($G20=AW$24,1,IF(SUM($J20:AV20)=0,0,1))))*AW$26</f>
        <v>#N/A</v>
      </c>
      <c r="AX20" s="8" t="e">
        <f ca="1">(IF(SUM($J20:AW20)&gt;($H20-1),0,IF($G20=AX$24,1,IF(SUM($J20:AW20)=0,0,1))))*AX$26</f>
        <v>#N/A</v>
      </c>
      <c r="AY20" s="8" t="e">
        <f ca="1">(IF(SUM($J20:AX20)&gt;($H20-1),0,IF($G20=AY$24,1,IF(SUM($J20:AX20)=0,0,1))))*AY$26</f>
        <v>#N/A</v>
      </c>
      <c r="AZ20" s="8" t="e">
        <f ca="1">(IF(SUM($J20:AY20)&gt;($H20-1),0,IF($G20=AZ$24,1,IF(SUM($J20:AY20)=0,0,1))))*AZ$26</f>
        <v>#N/A</v>
      </c>
      <c r="BA20" s="8" t="e">
        <f ca="1">(IF(SUM($J20:AZ20)&gt;($H20-1),0,IF($G20=BA$24,1,IF(SUM($J20:AZ20)=0,0,1))))*BA$26</f>
        <v>#N/A</v>
      </c>
      <c r="BB20" s="8" t="e">
        <f ca="1">(IF(SUM($J20:BA20)&gt;($H20-1),0,IF($G20=BB$24,1,IF(SUM($J20:BA20)=0,0,1))))*BB$26</f>
        <v>#N/A</v>
      </c>
      <c r="BC20" s="8" t="e">
        <f ca="1">(IF(SUM($J20:BB20)&gt;($H20-1),0,IF($G20=BC$24,1,IF(SUM($J20:BB20)=0,0,1))))*BC$26</f>
        <v>#N/A</v>
      </c>
      <c r="BD20" s="8" t="e">
        <f ca="1">(IF(SUM($J20:BC20)&gt;($H20-1),0,IF($G20=BD$24,1,IF(SUM($J20:BC20)=0,0,1))))*BD$26</f>
        <v>#N/A</v>
      </c>
      <c r="BE20" s="8" t="e">
        <f ca="1">(IF(SUM($J20:BD20)&gt;($H20-1),0,IF($G20=BE$24,1,IF(SUM($J20:BD20)=0,0,1))))*BE$26</f>
        <v>#N/A</v>
      </c>
      <c r="BF20" s="119" t="str">
        <f t="shared" si="3"/>
        <v/>
      </c>
      <c r="BG20" s="501">
        <f>IF(G20="",0,'1.G.Data'!C$14+1-'3.Tasks'!G20)</f>
        <v>0</v>
      </c>
      <c r="BK20" s="122" t="str">
        <f t="shared" si="4"/>
        <v>N/A</v>
      </c>
    </row>
    <row r="21" spans="1:83" x14ac:dyDescent="0.25">
      <c r="A21" t="s">
        <v>35</v>
      </c>
      <c r="B21" s="3" t="s">
        <v>856</v>
      </c>
      <c r="C21" s="106"/>
      <c r="D21" s="106"/>
      <c r="E21" s="106"/>
      <c r="F21" s="106"/>
      <c r="G21" s="108"/>
      <c r="H21" s="108"/>
      <c r="I21" s="10">
        <f t="shared" si="0"/>
        <v>0</v>
      </c>
      <c r="J21" s="8">
        <f t="shared" ca="1" si="1"/>
        <v>0</v>
      </c>
      <c r="K21" s="8">
        <f t="shared" ca="1" si="2"/>
        <v>0</v>
      </c>
      <c r="L21" s="8" t="e">
        <f ca="1">(IF(SUM($J21:K21)&gt;($H21-1),0,IF($G21=L$24,1,IF(SUM($J21:K21)=0,0,1))))*L$26</f>
        <v>#N/A</v>
      </c>
      <c r="M21" s="8" t="e">
        <f ca="1">(IF(SUM($J21:L21)&gt;($H21-1),0,IF($G21=M$24,1,IF(SUM($J21:L21)=0,0,1))))*M$26</f>
        <v>#N/A</v>
      </c>
      <c r="N21" s="8" t="e">
        <f ca="1">(IF(SUM($J21:M21)&gt;($H21-1),0,IF($G21=N$24,1,IF(SUM($J21:M21)=0,0,1))))*N$26</f>
        <v>#N/A</v>
      </c>
      <c r="O21" s="8" t="e">
        <f ca="1">(IF(SUM($J21:N21)&gt;($H21-1),0,IF($G21=O$24,1,IF(SUM($J21:N21)=0,0,1))))*O$26</f>
        <v>#N/A</v>
      </c>
      <c r="P21" s="8" t="e">
        <f ca="1">(IF(SUM($J21:O21)&gt;($H21-1),0,IF($G21=P$24,1,IF(SUM($J21:O21)=0,0,1))))*P$26</f>
        <v>#N/A</v>
      </c>
      <c r="Q21" s="8" t="e">
        <f ca="1">(IF(SUM($J21:P21)&gt;($H21-1),0,IF($G21=Q$24,1,IF(SUM($J21:P21)=0,0,1))))*Q$26</f>
        <v>#N/A</v>
      </c>
      <c r="R21" s="8" t="e">
        <f ca="1">(IF(SUM($J21:Q21)&gt;($H21-1),0,IF($G21=R$24,1,IF(SUM($J21:Q21)=0,0,1))))*R$26</f>
        <v>#N/A</v>
      </c>
      <c r="S21" s="8" t="e">
        <f ca="1">(IF(SUM($J21:R21)&gt;($H21-1),0,IF($G21=S$24,1,IF(SUM($J21:R21)=0,0,1))))*S$26</f>
        <v>#N/A</v>
      </c>
      <c r="T21" s="8" t="e">
        <f ca="1">(IF(SUM($J21:S21)&gt;($H21-1),0,IF($G21=T$24,1,IF(SUM($J21:S21)=0,0,1))))*T$26</f>
        <v>#N/A</v>
      </c>
      <c r="U21" s="8" t="e">
        <f ca="1">(IF(SUM($J21:T21)&gt;($H21-1),0,IF($G21=U$24,1,IF(SUM($J21:T21)=0,0,1))))*U$26</f>
        <v>#N/A</v>
      </c>
      <c r="V21" s="8" t="e">
        <f ca="1">(IF(SUM($J21:U21)&gt;($H21-1),0,IF($G21=V$24,1,IF(SUM($J21:U21)=0,0,1))))*V$26</f>
        <v>#N/A</v>
      </c>
      <c r="W21" s="8" t="e">
        <f ca="1">(IF(SUM($J21:V21)&gt;($H21-1),0,IF($G21=W$24,1,IF(SUM($J21:V21)=0,0,1))))*W$26</f>
        <v>#N/A</v>
      </c>
      <c r="X21" s="8" t="e">
        <f ca="1">(IF(SUM($J21:W21)&gt;($H21-1),0,IF($G21=X$24,1,IF(SUM($J21:W21)=0,0,1))))*X$26</f>
        <v>#N/A</v>
      </c>
      <c r="Y21" s="8" t="e">
        <f ca="1">(IF(SUM($J21:X21)&gt;($H21-1),0,IF($G21=Y$24,1,IF(SUM($J21:X21)=0,0,1))))*Y$26</f>
        <v>#N/A</v>
      </c>
      <c r="Z21" s="8" t="e">
        <f ca="1">(IF(SUM($J21:Y21)&gt;($H21-1),0,IF($G21=Z$24,1,IF(SUM($J21:Y21)=0,0,1))))*Z$26</f>
        <v>#N/A</v>
      </c>
      <c r="AA21" s="8" t="e">
        <f ca="1">(IF(SUM($J21:Z21)&gt;($H21-1),0,IF($G21=AA$24,1,IF(SUM($J21:Z21)=0,0,1))))*AA$26</f>
        <v>#N/A</v>
      </c>
      <c r="AB21" s="8" t="e">
        <f ca="1">(IF(SUM($J21:AA21)&gt;($H21-1),0,IF($G21=AB$24,1,IF(SUM($J21:AA21)=0,0,1))))*AB$26</f>
        <v>#N/A</v>
      </c>
      <c r="AC21" s="8" t="e">
        <f ca="1">(IF(SUM($J21:AB21)&gt;($H21-1),0,IF($G21=AC$24,1,IF(SUM($J21:AB21)=0,0,1))))*AC$26</f>
        <v>#N/A</v>
      </c>
      <c r="AD21" s="8" t="e">
        <f ca="1">(IF(SUM($J21:AC21)&gt;($H21-1),0,IF($G21=AD$24,1,IF(SUM($J21:AC21)=0,0,1))))*AD$26</f>
        <v>#N/A</v>
      </c>
      <c r="AE21" s="8" t="e">
        <f ca="1">(IF(SUM($J21:AD21)&gt;($H21-1),0,IF($G21=AE$24,1,IF(SUM($J21:AD21)=0,0,1))))*AE$26</f>
        <v>#N/A</v>
      </c>
      <c r="AF21" s="8" t="e">
        <f ca="1">(IF(SUM($J21:AE21)&gt;($H21-1),0,IF($G21=AF$24,1,IF(SUM($J21:AE21)=0,0,1))))*AF$26</f>
        <v>#N/A</v>
      </c>
      <c r="AG21" s="8" t="e">
        <f ca="1">(IF(SUM($J21:AF21)&gt;($H21-1),0,IF($G21=AG$24,1,IF(SUM($J21:AF21)=0,0,1))))*AG$26</f>
        <v>#N/A</v>
      </c>
      <c r="AH21" s="8" t="e">
        <f ca="1">(IF(SUM($J21:AG21)&gt;($H21-1),0,IF($G21=AH$24,1,IF(SUM($J21:AG21)=0,0,1))))*AH$26</f>
        <v>#N/A</v>
      </c>
      <c r="AI21" s="8" t="e">
        <f ca="1">(IF(SUM($J21:AH21)&gt;($H21-1),0,IF($G21=AI$24,1,IF(SUM($J21:AH21)=0,0,1))))*AI$26</f>
        <v>#N/A</v>
      </c>
      <c r="AJ21" s="8" t="e">
        <f ca="1">(IF(SUM($J21:AI21)&gt;($H21-1),0,IF($G21=AJ$24,1,IF(SUM($J21:AI21)=0,0,1))))*AJ$26</f>
        <v>#N/A</v>
      </c>
      <c r="AK21" s="8" t="e">
        <f ca="1">(IF(SUM($J21:AJ21)&gt;($H21-1),0,IF($G21=AK$24,1,IF(SUM($J21:AJ21)=0,0,1))))*AK$26</f>
        <v>#N/A</v>
      </c>
      <c r="AL21" s="8" t="e">
        <f ca="1">(IF(SUM($J21:AK21)&gt;($H21-1),0,IF($G21=AL$24,1,IF(SUM($J21:AK21)=0,0,1))))*AL$26</f>
        <v>#N/A</v>
      </c>
      <c r="AM21" s="8" t="e">
        <f ca="1">(IF(SUM($J21:AL21)&gt;($H21-1),0,IF($G21=AM$24,1,IF(SUM($J21:AL21)=0,0,1))))*AM$26</f>
        <v>#N/A</v>
      </c>
      <c r="AN21" s="8" t="e">
        <f ca="1">(IF(SUM($J21:AM21)&gt;($H21-1),0,IF($G21=AN$24,1,IF(SUM($J21:AM21)=0,0,1))))*AN$26</f>
        <v>#N/A</v>
      </c>
      <c r="AO21" s="8" t="e">
        <f ca="1">(IF(SUM($J21:AN21)&gt;($H21-1),0,IF($G21=AO$24,1,IF(SUM($J21:AN21)=0,0,1))))*AO$26</f>
        <v>#N/A</v>
      </c>
      <c r="AP21" s="8" t="e">
        <f ca="1">(IF(SUM($J21:AO21)&gt;($H21-1),0,IF($G21=AP$24,1,IF(SUM($J21:AO21)=0,0,1))))*AP$26</f>
        <v>#N/A</v>
      </c>
      <c r="AQ21" s="8" t="e">
        <f ca="1">(IF(SUM($J21:AP21)&gt;($H21-1),0,IF($G21=AQ$24,1,IF(SUM($J21:AP21)=0,0,1))))*AQ$26</f>
        <v>#N/A</v>
      </c>
      <c r="AR21" s="8" t="e">
        <f ca="1">(IF(SUM($J21:AQ21)&gt;($H21-1),0,IF($G21=AR$24,1,IF(SUM($J21:AQ21)=0,0,1))))*AR$26</f>
        <v>#N/A</v>
      </c>
      <c r="AS21" s="8" t="e">
        <f ca="1">(IF(SUM($J21:AR21)&gt;($H21-1),0,IF($G21=AS$24,1,IF(SUM($J21:AR21)=0,0,1))))*AS$26</f>
        <v>#N/A</v>
      </c>
      <c r="AT21" s="8" t="e">
        <f ca="1">(IF(SUM($J21:AS21)&gt;($H21-1),0,IF($G21=AT$24,1,IF(SUM($J21:AS21)=0,0,1))))*AT$26</f>
        <v>#N/A</v>
      </c>
      <c r="AU21" s="8" t="e">
        <f ca="1">(IF(SUM($J21:AT21)&gt;($H21-1),0,IF($G21=AU$24,1,IF(SUM($J21:AT21)=0,0,1))))*AU$26</f>
        <v>#N/A</v>
      </c>
      <c r="AV21" s="8" t="e">
        <f ca="1">(IF(SUM($J21:AU21)&gt;($H21-1),0,IF($G21=AV$24,1,IF(SUM($J21:AU21)=0,0,1))))*AV$26</f>
        <v>#N/A</v>
      </c>
      <c r="AW21" s="8" t="e">
        <f ca="1">(IF(SUM($J21:AV21)&gt;($H21-1),0,IF($G21=AW$24,1,IF(SUM($J21:AV21)=0,0,1))))*AW$26</f>
        <v>#N/A</v>
      </c>
      <c r="AX21" s="8" t="e">
        <f ca="1">(IF(SUM($J21:AW21)&gt;($H21-1),0,IF($G21=AX$24,1,IF(SUM($J21:AW21)=0,0,1))))*AX$26</f>
        <v>#N/A</v>
      </c>
      <c r="AY21" s="8" t="e">
        <f ca="1">(IF(SUM($J21:AX21)&gt;($H21-1),0,IF($G21=AY$24,1,IF(SUM($J21:AX21)=0,0,1))))*AY$26</f>
        <v>#N/A</v>
      </c>
      <c r="AZ21" s="8" t="e">
        <f ca="1">(IF(SUM($J21:AY21)&gt;($H21-1),0,IF($G21=AZ$24,1,IF(SUM($J21:AY21)=0,0,1))))*AZ$26</f>
        <v>#N/A</v>
      </c>
      <c r="BA21" s="8" t="e">
        <f ca="1">(IF(SUM($J21:AZ21)&gt;($H21-1),0,IF($G21=BA$24,1,IF(SUM($J21:AZ21)=0,0,1))))*BA$26</f>
        <v>#N/A</v>
      </c>
      <c r="BB21" s="8" t="e">
        <f ca="1">(IF(SUM($J21:BA21)&gt;($H21-1),0,IF($G21=BB$24,1,IF(SUM($J21:BA21)=0,0,1))))*BB$26</f>
        <v>#N/A</v>
      </c>
      <c r="BC21" s="8" t="e">
        <f ca="1">(IF(SUM($J21:BB21)&gt;($H21-1),0,IF($G21=BC$24,1,IF(SUM($J21:BB21)=0,0,1))))*BC$26</f>
        <v>#N/A</v>
      </c>
      <c r="BD21" s="8" t="e">
        <f ca="1">(IF(SUM($J21:BC21)&gt;($H21-1),0,IF($G21=BD$24,1,IF(SUM($J21:BC21)=0,0,1))))*BD$26</f>
        <v>#N/A</v>
      </c>
      <c r="BE21" s="8" t="e">
        <f ca="1">(IF(SUM($J21:BD21)&gt;($H21-1),0,IF($G21=BE$24,1,IF(SUM($J21:BD21)=0,0,1))))*BE$26</f>
        <v>#N/A</v>
      </c>
      <c r="BF21" s="119" t="str">
        <f t="shared" si="3"/>
        <v/>
      </c>
      <c r="BG21" s="501">
        <f>IF(G21="",0,'1.G.Data'!C$14+1-'3.Tasks'!G21)</f>
        <v>0</v>
      </c>
      <c r="BK21" s="122" t="str">
        <f t="shared" si="4"/>
        <v>N/A</v>
      </c>
    </row>
    <row r="22" spans="1:83" x14ac:dyDescent="0.25">
      <c r="A22" t="s">
        <v>36</v>
      </c>
      <c r="B22" s="3" t="s">
        <v>857</v>
      </c>
      <c r="C22" s="106"/>
      <c r="D22" s="106"/>
      <c r="E22" s="106"/>
      <c r="F22" s="106"/>
      <c r="G22" s="108"/>
      <c r="H22" s="108"/>
      <c r="I22" s="10">
        <f t="shared" si="0"/>
        <v>0</v>
      </c>
      <c r="J22" s="8">
        <f t="shared" ca="1" si="1"/>
        <v>0</v>
      </c>
      <c r="K22" s="8">
        <f t="shared" ca="1" si="2"/>
        <v>0</v>
      </c>
      <c r="L22" s="8" t="e">
        <f ca="1">(IF(SUM($J22:K22)&gt;($H22-1),0,IF($G22=L$24,1,IF(SUM($J22:K22)=0,0,1))))*L$26</f>
        <v>#N/A</v>
      </c>
      <c r="M22" s="8" t="e">
        <f ca="1">(IF(SUM($J22:L22)&gt;($H22-1),0,IF($G22=M$24,1,IF(SUM($J22:L22)=0,0,1))))*M$26</f>
        <v>#N/A</v>
      </c>
      <c r="N22" s="8" t="e">
        <f ca="1">(IF(SUM($J22:M22)&gt;($H22-1),0,IF($G22=N$24,1,IF(SUM($J22:M22)=0,0,1))))*N$26</f>
        <v>#N/A</v>
      </c>
      <c r="O22" s="8" t="e">
        <f ca="1">(IF(SUM($J22:N22)&gt;($H22-1),0,IF($G22=O$24,1,IF(SUM($J22:N22)=0,0,1))))*O$26</f>
        <v>#N/A</v>
      </c>
      <c r="P22" s="8" t="e">
        <f ca="1">(IF(SUM($J22:O22)&gt;($H22-1),0,IF($G22=P$24,1,IF(SUM($J22:O22)=0,0,1))))*P$26</f>
        <v>#N/A</v>
      </c>
      <c r="Q22" s="8" t="e">
        <f ca="1">(IF(SUM($J22:P22)&gt;($H22-1),0,IF($G22=Q$24,1,IF(SUM($J22:P22)=0,0,1))))*Q$26</f>
        <v>#N/A</v>
      </c>
      <c r="R22" s="8" t="e">
        <f ca="1">(IF(SUM($J22:Q22)&gt;($H22-1),0,IF($G22=R$24,1,IF(SUM($J22:Q22)=0,0,1))))*R$26</f>
        <v>#N/A</v>
      </c>
      <c r="S22" s="8" t="e">
        <f ca="1">(IF(SUM($J22:R22)&gt;($H22-1),0,IF($G22=S$24,1,IF(SUM($J22:R22)=0,0,1))))*S$26</f>
        <v>#N/A</v>
      </c>
      <c r="T22" s="8" t="e">
        <f ca="1">(IF(SUM($J22:S22)&gt;($H22-1),0,IF($G22=T$24,1,IF(SUM($J22:S22)=0,0,1))))*T$26</f>
        <v>#N/A</v>
      </c>
      <c r="U22" s="8" t="e">
        <f ca="1">(IF(SUM($J22:T22)&gt;($H22-1),0,IF($G22=U$24,1,IF(SUM($J22:T22)=0,0,1))))*U$26</f>
        <v>#N/A</v>
      </c>
      <c r="V22" s="8" t="e">
        <f ca="1">(IF(SUM($J22:U22)&gt;($H22-1),0,IF($G22=V$24,1,IF(SUM($J22:U22)=0,0,1))))*V$26</f>
        <v>#N/A</v>
      </c>
      <c r="W22" s="8" t="e">
        <f ca="1">(IF(SUM($J22:V22)&gt;($H22-1),0,IF($G22=W$24,1,IF(SUM($J22:V22)=0,0,1))))*W$26</f>
        <v>#N/A</v>
      </c>
      <c r="X22" s="8" t="e">
        <f ca="1">(IF(SUM($J22:W22)&gt;($H22-1),0,IF($G22=X$24,1,IF(SUM($J22:W22)=0,0,1))))*X$26</f>
        <v>#N/A</v>
      </c>
      <c r="Y22" s="8" t="e">
        <f ca="1">(IF(SUM($J22:X22)&gt;($H22-1),0,IF($G22=Y$24,1,IF(SUM($J22:X22)=0,0,1))))*Y$26</f>
        <v>#N/A</v>
      </c>
      <c r="Z22" s="8" t="e">
        <f ca="1">(IF(SUM($J22:Y22)&gt;($H22-1),0,IF($G22=Z$24,1,IF(SUM($J22:Y22)=0,0,1))))*Z$26</f>
        <v>#N/A</v>
      </c>
      <c r="AA22" s="8" t="e">
        <f ca="1">(IF(SUM($J22:Z22)&gt;($H22-1),0,IF($G22=AA$24,1,IF(SUM($J22:Z22)=0,0,1))))*AA$26</f>
        <v>#N/A</v>
      </c>
      <c r="AB22" s="8" t="e">
        <f ca="1">(IF(SUM($J22:AA22)&gt;($H22-1),0,IF($G22=AB$24,1,IF(SUM($J22:AA22)=0,0,1))))*AB$26</f>
        <v>#N/A</v>
      </c>
      <c r="AC22" s="8" t="e">
        <f ca="1">(IF(SUM($J22:AB22)&gt;($H22-1),0,IF($G22=AC$24,1,IF(SUM($J22:AB22)=0,0,1))))*AC$26</f>
        <v>#N/A</v>
      </c>
      <c r="AD22" s="8" t="e">
        <f ca="1">(IF(SUM($J22:AC22)&gt;($H22-1),0,IF($G22=AD$24,1,IF(SUM($J22:AC22)=0,0,1))))*AD$26</f>
        <v>#N/A</v>
      </c>
      <c r="AE22" s="8" t="e">
        <f ca="1">(IF(SUM($J22:AD22)&gt;($H22-1),0,IF($G22=AE$24,1,IF(SUM($J22:AD22)=0,0,1))))*AE$26</f>
        <v>#N/A</v>
      </c>
      <c r="AF22" s="8" t="e">
        <f ca="1">(IF(SUM($J22:AE22)&gt;($H22-1),0,IF($G22=AF$24,1,IF(SUM($J22:AE22)=0,0,1))))*AF$26</f>
        <v>#N/A</v>
      </c>
      <c r="AG22" s="8" t="e">
        <f ca="1">(IF(SUM($J22:AF22)&gt;($H22-1),0,IF($G22=AG$24,1,IF(SUM($J22:AF22)=0,0,1))))*AG$26</f>
        <v>#N/A</v>
      </c>
      <c r="AH22" s="8" t="e">
        <f ca="1">(IF(SUM($J22:AG22)&gt;($H22-1),0,IF($G22=AH$24,1,IF(SUM($J22:AG22)=0,0,1))))*AH$26</f>
        <v>#N/A</v>
      </c>
      <c r="AI22" s="8" t="e">
        <f ca="1">(IF(SUM($J22:AH22)&gt;($H22-1),0,IF($G22=AI$24,1,IF(SUM($J22:AH22)=0,0,1))))*AI$26</f>
        <v>#N/A</v>
      </c>
      <c r="AJ22" s="8" t="e">
        <f ca="1">(IF(SUM($J22:AI22)&gt;($H22-1),0,IF($G22=AJ$24,1,IF(SUM($J22:AI22)=0,0,1))))*AJ$26</f>
        <v>#N/A</v>
      </c>
      <c r="AK22" s="8" t="e">
        <f ca="1">(IF(SUM($J22:AJ22)&gt;($H22-1),0,IF($G22=AK$24,1,IF(SUM($J22:AJ22)=0,0,1))))*AK$26</f>
        <v>#N/A</v>
      </c>
      <c r="AL22" s="8" t="e">
        <f ca="1">(IF(SUM($J22:AK22)&gt;($H22-1),0,IF($G22=AL$24,1,IF(SUM($J22:AK22)=0,0,1))))*AL$26</f>
        <v>#N/A</v>
      </c>
      <c r="AM22" s="8" t="e">
        <f ca="1">(IF(SUM($J22:AL22)&gt;($H22-1),0,IF($G22=AM$24,1,IF(SUM($J22:AL22)=0,0,1))))*AM$26</f>
        <v>#N/A</v>
      </c>
      <c r="AN22" s="8" t="e">
        <f ca="1">(IF(SUM($J22:AM22)&gt;($H22-1),0,IF($G22=AN$24,1,IF(SUM($J22:AM22)=0,0,1))))*AN$26</f>
        <v>#N/A</v>
      </c>
      <c r="AO22" s="8" t="e">
        <f ca="1">(IF(SUM($J22:AN22)&gt;($H22-1),0,IF($G22=AO$24,1,IF(SUM($J22:AN22)=0,0,1))))*AO$26</f>
        <v>#N/A</v>
      </c>
      <c r="AP22" s="8" t="e">
        <f ca="1">(IF(SUM($J22:AO22)&gt;($H22-1),0,IF($G22=AP$24,1,IF(SUM($J22:AO22)=0,0,1))))*AP$26</f>
        <v>#N/A</v>
      </c>
      <c r="AQ22" s="8" t="e">
        <f ca="1">(IF(SUM($J22:AP22)&gt;($H22-1),0,IF($G22=AQ$24,1,IF(SUM($J22:AP22)=0,0,1))))*AQ$26</f>
        <v>#N/A</v>
      </c>
      <c r="AR22" s="8" t="e">
        <f ca="1">(IF(SUM($J22:AQ22)&gt;($H22-1),0,IF($G22=AR$24,1,IF(SUM($J22:AQ22)=0,0,1))))*AR$26</f>
        <v>#N/A</v>
      </c>
      <c r="AS22" s="8" t="e">
        <f ca="1">(IF(SUM($J22:AR22)&gt;($H22-1),0,IF($G22=AS$24,1,IF(SUM($J22:AR22)=0,0,1))))*AS$26</f>
        <v>#N/A</v>
      </c>
      <c r="AT22" s="8" t="e">
        <f ca="1">(IF(SUM($J22:AS22)&gt;($H22-1),0,IF($G22=AT$24,1,IF(SUM($J22:AS22)=0,0,1))))*AT$26</f>
        <v>#N/A</v>
      </c>
      <c r="AU22" s="8" t="e">
        <f ca="1">(IF(SUM($J22:AT22)&gt;($H22-1),0,IF($G22=AU$24,1,IF(SUM($J22:AT22)=0,0,1))))*AU$26</f>
        <v>#N/A</v>
      </c>
      <c r="AV22" s="8" t="e">
        <f ca="1">(IF(SUM($J22:AU22)&gt;($H22-1),0,IF($G22=AV$24,1,IF(SUM($J22:AU22)=0,0,1))))*AV$26</f>
        <v>#N/A</v>
      </c>
      <c r="AW22" s="8" t="e">
        <f ca="1">(IF(SUM($J22:AV22)&gt;($H22-1),0,IF($G22=AW$24,1,IF(SUM($J22:AV22)=0,0,1))))*AW$26</f>
        <v>#N/A</v>
      </c>
      <c r="AX22" s="8" t="e">
        <f ca="1">(IF(SUM($J22:AW22)&gt;($H22-1),0,IF($G22=AX$24,1,IF(SUM($J22:AW22)=0,0,1))))*AX$26</f>
        <v>#N/A</v>
      </c>
      <c r="AY22" s="8" t="e">
        <f ca="1">(IF(SUM($J22:AX22)&gt;($H22-1),0,IF($G22=AY$24,1,IF(SUM($J22:AX22)=0,0,1))))*AY$26</f>
        <v>#N/A</v>
      </c>
      <c r="AZ22" s="8" t="e">
        <f ca="1">(IF(SUM($J22:AY22)&gt;($H22-1),0,IF($G22=AZ$24,1,IF(SUM($J22:AY22)=0,0,1))))*AZ$26</f>
        <v>#N/A</v>
      </c>
      <c r="BA22" s="8" t="e">
        <f ca="1">(IF(SUM($J22:AZ22)&gt;($H22-1),0,IF($G22=BA$24,1,IF(SUM($J22:AZ22)=0,0,1))))*BA$26</f>
        <v>#N/A</v>
      </c>
      <c r="BB22" s="8" t="e">
        <f ca="1">(IF(SUM($J22:BA22)&gt;($H22-1),0,IF($G22=BB$24,1,IF(SUM($J22:BA22)=0,0,1))))*BB$26</f>
        <v>#N/A</v>
      </c>
      <c r="BC22" s="8" t="e">
        <f ca="1">(IF(SUM($J22:BB22)&gt;($H22-1),0,IF($G22=BC$24,1,IF(SUM($J22:BB22)=0,0,1))))*BC$26</f>
        <v>#N/A</v>
      </c>
      <c r="BD22" s="8" t="e">
        <f ca="1">(IF(SUM($J22:BC22)&gt;($H22-1),0,IF($G22=BD$24,1,IF(SUM($J22:BC22)=0,0,1))))*BD$26</f>
        <v>#N/A</v>
      </c>
      <c r="BE22" s="8" t="e">
        <f ca="1">(IF(SUM($J22:BD22)&gt;($H22-1),0,IF($G22=BE$24,1,IF(SUM($J22:BD22)=0,0,1))))*BE$26</f>
        <v>#N/A</v>
      </c>
      <c r="BF22" s="119" t="str">
        <f t="shared" si="3"/>
        <v/>
      </c>
      <c r="BG22" s="501">
        <f>IF(G22="",0,'1.G.Data'!C$14+1-'3.Tasks'!G22)</f>
        <v>0</v>
      </c>
      <c r="BK22" s="122" t="str">
        <f t="shared" si="4"/>
        <v>N/A</v>
      </c>
    </row>
    <row r="23" spans="1:83" x14ac:dyDescent="0.25">
      <c r="A23" t="s">
        <v>37</v>
      </c>
      <c r="B23" s="3" t="s">
        <v>858</v>
      </c>
      <c r="C23" s="106"/>
      <c r="D23" s="106"/>
      <c r="E23" s="106"/>
      <c r="F23" s="106"/>
      <c r="G23" s="108"/>
      <c r="H23" s="108"/>
      <c r="I23" s="10">
        <f t="shared" si="0"/>
        <v>0</v>
      </c>
      <c r="J23" s="8">
        <f t="shared" ca="1" si="1"/>
        <v>0</v>
      </c>
      <c r="K23" s="8">
        <f t="shared" ca="1" si="2"/>
        <v>0</v>
      </c>
      <c r="L23" s="8" t="e">
        <f ca="1">(IF(SUM($J23:K23)&gt;($H23-1),0,IF($G23=L$24,1,IF(SUM($J23:K23)=0,0,1))))*L$26</f>
        <v>#N/A</v>
      </c>
      <c r="M23" s="8" t="e">
        <f ca="1">(IF(SUM($J23:L23)&gt;($H23-1),0,IF($G23=M$24,1,IF(SUM($J23:L23)=0,0,1))))*M$26</f>
        <v>#N/A</v>
      </c>
      <c r="N23" s="8" t="e">
        <f ca="1">(IF(SUM($J23:M23)&gt;($H23-1),0,IF($G23=N$24,1,IF(SUM($J23:M23)=0,0,1))))*N$26</f>
        <v>#N/A</v>
      </c>
      <c r="O23" s="8" t="e">
        <f ca="1">(IF(SUM($J23:N23)&gt;($H23-1),0,IF($G23=O$24,1,IF(SUM($J23:N23)=0,0,1))))*O$26</f>
        <v>#N/A</v>
      </c>
      <c r="P23" s="8" t="e">
        <f ca="1">(IF(SUM($J23:O23)&gt;($H23-1),0,IF($G23=P$24,1,IF(SUM($J23:O23)=0,0,1))))*P$26</f>
        <v>#N/A</v>
      </c>
      <c r="Q23" s="8" t="e">
        <f ca="1">(IF(SUM($J23:P23)&gt;($H23-1),0,IF($G23=Q$24,1,IF(SUM($J23:P23)=0,0,1))))*Q$26</f>
        <v>#N/A</v>
      </c>
      <c r="R23" s="8" t="e">
        <f ca="1">(IF(SUM($J23:Q23)&gt;($H23-1),0,IF($G23=R$24,1,IF(SUM($J23:Q23)=0,0,1))))*R$26</f>
        <v>#N/A</v>
      </c>
      <c r="S23" s="8" t="e">
        <f ca="1">(IF(SUM($J23:R23)&gt;($H23-1),0,IF($G23=S$24,1,IF(SUM($J23:R23)=0,0,1))))*S$26</f>
        <v>#N/A</v>
      </c>
      <c r="T23" s="8" t="e">
        <f ca="1">(IF(SUM($J23:S23)&gt;($H23-1),0,IF($G23=T$24,1,IF(SUM($J23:S23)=0,0,1))))*T$26</f>
        <v>#N/A</v>
      </c>
      <c r="U23" s="8" t="e">
        <f ca="1">(IF(SUM($J23:T23)&gt;($H23-1),0,IF($G23=U$24,1,IF(SUM($J23:T23)=0,0,1))))*U$26</f>
        <v>#N/A</v>
      </c>
      <c r="V23" s="8" t="e">
        <f ca="1">(IF(SUM($J23:U23)&gt;($H23-1),0,IF($G23=V$24,1,IF(SUM($J23:U23)=0,0,1))))*V$26</f>
        <v>#N/A</v>
      </c>
      <c r="W23" s="8" t="e">
        <f ca="1">(IF(SUM($J23:V23)&gt;($H23-1),0,IF($G23=W$24,1,IF(SUM($J23:V23)=0,0,1))))*W$26</f>
        <v>#N/A</v>
      </c>
      <c r="X23" s="8" t="e">
        <f ca="1">(IF(SUM($J23:W23)&gt;($H23-1),0,IF($G23=X$24,1,IF(SUM($J23:W23)=0,0,1))))*X$26</f>
        <v>#N/A</v>
      </c>
      <c r="Y23" s="8" t="e">
        <f ca="1">(IF(SUM($J23:X23)&gt;($H23-1),0,IF($G23=Y$24,1,IF(SUM($J23:X23)=0,0,1))))*Y$26</f>
        <v>#N/A</v>
      </c>
      <c r="Z23" s="8" t="e">
        <f ca="1">(IF(SUM($J23:Y23)&gt;($H23-1),0,IF($G23=Z$24,1,IF(SUM($J23:Y23)=0,0,1))))*Z$26</f>
        <v>#N/A</v>
      </c>
      <c r="AA23" s="8" t="e">
        <f ca="1">(IF(SUM($J23:Z23)&gt;($H23-1),0,IF($G23=AA$24,1,IF(SUM($J23:Z23)=0,0,1))))*AA$26</f>
        <v>#N/A</v>
      </c>
      <c r="AB23" s="8" t="e">
        <f ca="1">(IF(SUM($J23:AA23)&gt;($H23-1),0,IF($G23=AB$24,1,IF(SUM($J23:AA23)=0,0,1))))*AB$26</f>
        <v>#N/A</v>
      </c>
      <c r="AC23" s="8" t="e">
        <f ca="1">(IF(SUM($J23:AB23)&gt;($H23-1),0,IF($G23=AC$24,1,IF(SUM($J23:AB23)=0,0,1))))*AC$26</f>
        <v>#N/A</v>
      </c>
      <c r="AD23" s="8" t="e">
        <f ca="1">(IF(SUM($J23:AC23)&gt;($H23-1),0,IF($G23=AD$24,1,IF(SUM($J23:AC23)=0,0,1))))*AD$26</f>
        <v>#N/A</v>
      </c>
      <c r="AE23" s="8" t="e">
        <f ca="1">(IF(SUM($J23:AD23)&gt;($H23-1),0,IF($G23=AE$24,1,IF(SUM($J23:AD23)=0,0,1))))*AE$26</f>
        <v>#N/A</v>
      </c>
      <c r="AF23" s="8" t="e">
        <f ca="1">(IF(SUM($J23:AE23)&gt;($H23-1),0,IF($G23=AF$24,1,IF(SUM($J23:AE23)=0,0,1))))*AF$26</f>
        <v>#N/A</v>
      </c>
      <c r="AG23" s="8" t="e">
        <f ca="1">(IF(SUM($J23:AF23)&gt;($H23-1),0,IF($G23=AG$24,1,IF(SUM($J23:AF23)=0,0,1))))*AG$26</f>
        <v>#N/A</v>
      </c>
      <c r="AH23" s="8" t="e">
        <f ca="1">(IF(SUM($J23:AG23)&gt;($H23-1),0,IF($G23=AH$24,1,IF(SUM($J23:AG23)=0,0,1))))*AH$26</f>
        <v>#N/A</v>
      </c>
      <c r="AI23" s="8" t="e">
        <f ca="1">(IF(SUM($J23:AH23)&gt;($H23-1),0,IF($G23=AI$24,1,IF(SUM($J23:AH23)=0,0,1))))*AI$26</f>
        <v>#N/A</v>
      </c>
      <c r="AJ23" s="8" t="e">
        <f ca="1">(IF(SUM($J23:AI23)&gt;($H23-1),0,IF($G23=AJ$24,1,IF(SUM($J23:AI23)=0,0,1))))*AJ$26</f>
        <v>#N/A</v>
      </c>
      <c r="AK23" s="8" t="e">
        <f ca="1">(IF(SUM($J23:AJ23)&gt;($H23-1),0,IF($G23=AK$24,1,IF(SUM($J23:AJ23)=0,0,1))))*AK$26</f>
        <v>#N/A</v>
      </c>
      <c r="AL23" s="8" t="e">
        <f ca="1">(IF(SUM($J23:AK23)&gt;($H23-1),0,IF($G23=AL$24,1,IF(SUM($J23:AK23)=0,0,1))))*AL$26</f>
        <v>#N/A</v>
      </c>
      <c r="AM23" s="8" t="e">
        <f ca="1">(IF(SUM($J23:AL23)&gt;($H23-1),0,IF($G23=AM$24,1,IF(SUM($J23:AL23)=0,0,1))))*AM$26</f>
        <v>#N/A</v>
      </c>
      <c r="AN23" s="8" t="e">
        <f ca="1">(IF(SUM($J23:AM23)&gt;($H23-1),0,IF($G23=AN$24,1,IF(SUM($J23:AM23)=0,0,1))))*AN$26</f>
        <v>#N/A</v>
      </c>
      <c r="AO23" s="8" t="e">
        <f ca="1">(IF(SUM($J23:AN23)&gt;($H23-1),0,IF($G23=AO$24,1,IF(SUM($J23:AN23)=0,0,1))))*AO$26</f>
        <v>#N/A</v>
      </c>
      <c r="AP23" s="8" t="e">
        <f ca="1">(IF(SUM($J23:AO23)&gt;($H23-1),0,IF($G23=AP$24,1,IF(SUM($J23:AO23)=0,0,1))))*AP$26</f>
        <v>#N/A</v>
      </c>
      <c r="AQ23" s="8" t="e">
        <f ca="1">(IF(SUM($J23:AP23)&gt;($H23-1),0,IF($G23=AQ$24,1,IF(SUM($J23:AP23)=0,0,1))))*AQ$26</f>
        <v>#N/A</v>
      </c>
      <c r="AR23" s="8" t="e">
        <f ca="1">(IF(SUM($J23:AQ23)&gt;($H23-1),0,IF($G23=AR$24,1,IF(SUM($J23:AQ23)=0,0,1))))*AR$26</f>
        <v>#N/A</v>
      </c>
      <c r="AS23" s="8" t="e">
        <f ca="1">(IF(SUM($J23:AR23)&gt;($H23-1),0,IF($G23=AS$24,1,IF(SUM($J23:AR23)=0,0,1))))*AS$26</f>
        <v>#N/A</v>
      </c>
      <c r="AT23" s="8" t="e">
        <f ca="1">(IF(SUM($J23:AS23)&gt;($H23-1),0,IF($G23=AT$24,1,IF(SUM($J23:AS23)=0,0,1))))*AT$26</f>
        <v>#N/A</v>
      </c>
      <c r="AU23" s="8" t="e">
        <f ca="1">(IF(SUM($J23:AT23)&gt;($H23-1),0,IF($G23=AU$24,1,IF(SUM($J23:AT23)=0,0,1))))*AU$26</f>
        <v>#N/A</v>
      </c>
      <c r="AV23" s="8" t="e">
        <f ca="1">(IF(SUM($J23:AU23)&gt;($H23-1),0,IF($G23=AV$24,1,IF(SUM($J23:AU23)=0,0,1))))*AV$26</f>
        <v>#N/A</v>
      </c>
      <c r="AW23" s="8" t="e">
        <f ca="1">(IF(SUM($J23:AV23)&gt;($H23-1),0,IF($G23=AW$24,1,IF(SUM($J23:AV23)=0,0,1))))*AW$26</f>
        <v>#N/A</v>
      </c>
      <c r="AX23" s="8" t="e">
        <f ca="1">(IF(SUM($J23:AW23)&gt;($H23-1),0,IF($G23=AX$24,1,IF(SUM($J23:AW23)=0,0,1))))*AX$26</f>
        <v>#N/A</v>
      </c>
      <c r="AY23" s="8" t="e">
        <f ca="1">(IF(SUM($J23:AX23)&gt;($H23-1),0,IF($G23=AY$24,1,IF(SUM($J23:AX23)=0,0,1))))*AY$26</f>
        <v>#N/A</v>
      </c>
      <c r="AZ23" s="8" t="e">
        <f ca="1">(IF(SUM($J23:AY23)&gt;($H23-1),0,IF($G23=AZ$24,1,IF(SUM($J23:AY23)=0,0,1))))*AZ$26</f>
        <v>#N/A</v>
      </c>
      <c r="BA23" s="8" t="e">
        <f ca="1">(IF(SUM($J23:AZ23)&gt;($H23-1),0,IF($G23=BA$24,1,IF(SUM($J23:AZ23)=0,0,1))))*BA$26</f>
        <v>#N/A</v>
      </c>
      <c r="BB23" s="8" t="e">
        <f ca="1">(IF(SUM($J23:BA23)&gt;($H23-1),0,IF($G23=BB$24,1,IF(SUM($J23:BA23)=0,0,1))))*BB$26</f>
        <v>#N/A</v>
      </c>
      <c r="BC23" s="8" t="e">
        <f ca="1">(IF(SUM($J23:BB23)&gt;($H23-1),0,IF($G23=BC$24,1,IF(SUM($J23:BB23)=0,0,1))))*BC$26</f>
        <v>#N/A</v>
      </c>
      <c r="BD23" s="8" t="e">
        <f ca="1">(IF(SUM($J23:BC23)&gt;($H23-1),0,IF($G23=BD$24,1,IF(SUM($J23:BC23)=0,0,1))))*BD$26</f>
        <v>#N/A</v>
      </c>
      <c r="BE23" s="8" t="e">
        <f ca="1">(IF(SUM($J23:BD23)&gt;($H23-1),0,IF($G23=BE$24,1,IF(SUM($J23:BD23)=0,0,1))))*BE$26</f>
        <v>#N/A</v>
      </c>
      <c r="BF23" s="119" t="str">
        <f t="shared" si="3"/>
        <v/>
      </c>
      <c r="BG23" s="501">
        <f>IF(G23="",0,'1.G.Data'!C$14+1-'3.Tasks'!G23)</f>
        <v>0</v>
      </c>
      <c r="BK23" s="122" t="str">
        <f t="shared" si="4"/>
        <v>N/A</v>
      </c>
    </row>
    <row r="24" spans="1:83" s="4" customFormat="1" ht="16.350000000000001" hidden="1" customHeight="1" x14ac:dyDescent="0.25">
      <c r="B24" s="11"/>
      <c r="I24" s="5"/>
      <c r="J24" s="6">
        <f ca="1">IF(MONTH(F25)=1,1,0)</f>
        <v>0</v>
      </c>
      <c r="K24" s="6">
        <f ca="1">IF(MONTH(F25)=2,1,IF(J24=1,2,0))</f>
        <v>0</v>
      </c>
      <c r="L24" s="6" t="e">
        <f ca="1">IF(SUM($J24:K24)&gt;($G$26-1),0,IF(K24=K25,L25,IF(MONTH($F$25)=L$25,1,IF(SUM($J24:K24)=0,0,(K24+1)))))</f>
        <v>#N/A</v>
      </c>
      <c r="M24" s="6" t="e">
        <f ca="1">IF(SUM($J24:L24)&gt;($G$26-1),0,IF(L24=L25,M25,IF(MONTH($F$25)=M$25,1,IF(SUM($J24:L24)=0,0,(L24+1)))))</f>
        <v>#N/A</v>
      </c>
      <c r="N24" s="6" t="e">
        <f ca="1">IF(SUM($J24:M24)&gt;($G$26-1),0,IF(M24=M25,N25,IF(MONTH($F$25)=N$25,1,IF(SUM($J24:M24)=0,0,(M24+1)))))</f>
        <v>#N/A</v>
      </c>
      <c r="O24" s="6" t="e">
        <f ca="1">IF(SUM($J24:N24)&gt;($G$26-1),0,IF(N24=N25,O25,IF(MONTH($F$25)=O$25,1,IF(SUM($J24:N24)=0,0,(N24+1)))))</f>
        <v>#N/A</v>
      </c>
      <c r="P24" s="6" t="e">
        <f ca="1">IF(SUM($J24:O24)&gt;($G$26-1),0,IF(O24=O25,P25,IF(MONTH($F$25)=P$25,1,IF(SUM($J24:O24)=0,0,(O24+1)))))</f>
        <v>#N/A</v>
      </c>
      <c r="Q24" s="6" t="e">
        <f ca="1">IF(SUM($J24:P24)&gt;($G$26-1),0,IF(P24=P25,Q25,IF(MONTH($F$25)=Q$25,1,IF(SUM($J24:P24)=0,0,(P24+1)))))</f>
        <v>#N/A</v>
      </c>
      <c r="R24" s="6" t="e">
        <f ca="1">IF(SUM($J24:Q24)&gt;($G$26-1),0,IF(Q24=Q25,R25,IF(MONTH($F$25)=R$25,1,IF(SUM($J24:Q24)=0,0,(Q24+1)))))</f>
        <v>#N/A</v>
      </c>
      <c r="S24" s="6" t="e">
        <f ca="1">IF(SUM($J24:R24)&gt;($G$26-1),0,IF(R24=R25,S25,IF(MONTH($F$25)=S$25,1,IF(SUM($J24:R24)=0,0,(R24+1)))))</f>
        <v>#N/A</v>
      </c>
      <c r="T24" s="6" t="e">
        <f ca="1">IF(SUM($J24:S24)&gt;($G$26-1),0,IF(S24=S25,T25,IF(MONTH($F$25)=T$25,1,IF(SUM($J24:S24)=0,0,(S24+1)))))</f>
        <v>#N/A</v>
      </c>
      <c r="U24" s="6" t="e">
        <f ca="1">IF(SUM($J24:T24)&gt;($G$26-1),0,IF(T24=T25,U25,IF(MONTH($F$25)=U$25,1,IF(SUM($J24:T24)=0,0,(T24+1)))))</f>
        <v>#N/A</v>
      </c>
      <c r="V24" s="6" t="e">
        <f ca="1">IF(SUM($J24:U24)&gt;($G$26-1),0,IF(U24=U25,V25,IF(MONTH($F$25)=V$25,1,IF(SUM($J24:U24)=0,0,(U24+1)))))</f>
        <v>#N/A</v>
      </c>
      <c r="W24" s="6" t="e">
        <f ca="1">IF(SUM($J24:V24)&gt;($G$26-1),0,IF(V24=V25,W25,IF(MONTH($F$25)=W$25,1,IF(SUM($J24:V24)=0,0,(V24+1)))))</f>
        <v>#N/A</v>
      </c>
      <c r="X24" s="6" t="e">
        <f ca="1">IF(SUM($J24:W24)&gt;($G$26-1),0,IF(W24=W25,X25,IF(MONTH($F$25)=X$25,1,IF(SUM($J24:W24)=0,0,(W24+1)))))</f>
        <v>#N/A</v>
      </c>
      <c r="Y24" s="6" t="e">
        <f ca="1">IF(SUM($J24:X24)&gt;($G$26-1),0,IF(X24=X25,Y25,IF(MONTH($F$25)=Y$25,1,IF(SUM($J24:X24)=0,0,(X24+1)))))</f>
        <v>#N/A</v>
      </c>
      <c r="Z24" s="6" t="e">
        <f ca="1">IF(SUM($J24:Y24)&gt;($G$26-1),0,IF(Y24=Y25,Z25,IF(MONTH($F$25)=Z$25,1,IF(SUM($J24:Y24)=0,0,(Y24+1)))))</f>
        <v>#N/A</v>
      </c>
      <c r="AA24" s="6" t="e">
        <f ca="1">IF(SUM($J24:Z24)&gt;($G$26-1),0,IF(Z24=Z25,AA25,IF(MONTH($F$25)=AA$25,1,IF(SUM($J24:Z24)=0,0,(Z24+1)))))</f>
        <v>#N/A</v>
      </c>
      <c r="AB24" s="6" t="e">
        <f ca="1">IF(SUM($J24:AA24)&gt;($G$26-1),0,IF(AA24=AA25,AB25,IF(MONTH($F$25)=AB$25,1,IF(SUM($J24:AA24)=0,0,(AA24+1)))))</f>
        <v>#N/A</v>
      </c>
      <c r="AC24" s="6" t="e">
        <f ca="1">IF(SUM($J24:AB24)&gt;($G$26-1),0,IF(AB24=AB25,AC25,IF(MONTH($F$25)=AC$25,1,IF(SUM($J24:AB24)=0,0,(AB24+1)))))</f>
        <v>#N/A</v>
      </c>
      <c r="AD24" s="6" t="e">
        <f ca="1">IF(SUM($J24:AC24)&gt;($G$26-1),0,IF(AC24=AC25,AD25,IF(MONTH($F$25)=AD$25,1,IF(SUM($J24:AC24)=0,0,(AC24+1)))))</f>
        <v>#N/A</v>
      </c>
      <c r="AE24" s="6" t="e">
        <f ca="1">IF(SUM($J24:AD24)&gt;($G$26-1),0,IF(AD24=AD25,AE25,IF(MONTH($F$25)=AE$25,1,IF(SUM($J24:AD24)=0,0,(AD24+1)))))</f>
        <v>#N/A</v>
      </c>
      <c r="AF24" s="6" t="e">
        <f ca="1">IF(SUM($J24:AE24)&gt;($G$26-1),0,IF(AE24=AE25,AF25,IF(MONTH($F$25)=AF$25,1,IF(SUM($J24:AE24)=0,0,(AE24+1)))))</f>
        <v>#N/A</v>
      </c>
      <c r="AG24" s="6" t="e">
        <f ca="1">IF(SUM($J24:AF24)&gt;($G$26-1),0,IF(AF24=AF25,AG25,IF(MONTH($F$25)=AG$25,1,IF(SUM($J24:AF24)=0,0,(AF24+1)))))</f>
        <v>#N/A</v>
      </c>
      <c r="AH24" s="6" t="e">
        <f ca="1">IF(SUM($J24:AG24)&gt;($G$26-1),0,IF(AG24=AG25,AH25,IF(MONTH($F$25)=AH$25,1,IF(SUM($J24:AG24)=0,0,(AG24+1)))))</f>
        <v>#N/A</v>
      </c>
      <c r="AI24" s="6" t="e">
        <f ca="1">IF(SUM($J24:AH24)&gt;($G$26-1),0,IF(AH24=AH25,AI25,IF(MONTH($F$25)=AI$25,1,IF(SUM($J24:AH24)=0,0,(AH24+1)))))</f>
        <v>#N/A</v>
      </c>
      <c r="AJ24" s="6" t="e">
        <f ca="1">IF(SUM($J24:AI24)&gt;($G$26-1),0,IF(AI24=AI25,AJ25,IF(MONTH($F$25)=AJ$25,1,IF(SUM($J24:AI24)=0,0,(AI24+1)))))</f>
        <v>#N/A</v>
      </c>
      <c r="AK24" s="6" t="e">
        <f ca="1">IF(SUM($J24:AJ24)&gt;($G$26-1),0,IF(AJ24=AJ25,AK25,IF(MONTH($F$25)=AK$25,1,IF(SUM($J24:AJ24)=0,0,(AJ24+1)))))</f>
        <v>#N/A</v>
      </c>
      <c r="AL24" s="6" t="e">
        <f ca="1">IF(SUM($J24:AK24)&gt;($G$26-1),0,IF(AK24=AK25,AL25,IF(MONTH($F$25)=AL$25,1,IF(SUM($J24:AK24)=0,0,(AK24+1)))))</f>
        <v>#N/A</v>
      </c>
      <c r="AM24" s="6" t="e">
        <f ca="1">IF(SUM($J24:AL24)&gt;($G$26-1),0,IF(AL24=AL25,AM25,IF(MONTH($F$25)=AM$25,1,IF(SUM($J24:AL24)=0,0,(AL24+1)))))</f>
        <v>#N/A</v>
      </c>
      <c r="AN24" s="6" t="e">
        <f ca="1">IF(SUM($J24:AM24)&gt;($G$26-1),0,IF(AM24=AM25,AN25,IF(MONTH($F$25)=AN$25,1,IF(SUM($J24:AM24)=0,0,(AM24+1)))))</f>
        <v>#N/A</v>
      </c>
      <c r="AO24" s="6" t="e">
        <f ca="1">IF(SUM($J24:AN24)&gt;($G$26-1),0,IF(AN24=AN25,AO25,IF(MONTH($F$25)=AO$25,1,IF(SUM($J24:AN24)=0,0,(AN24+1)))))</f>
        <v>#N/A</v>
      </c>
      <c r="AP24" s="6" t="e">
        <f ca="1">IF(SUM($J24:AO24)&gt;($G$26-1),0,IF(AO24=AO25,AP25,IF(MONTH($F$25)=AP$25,1,IF(SUM($J24:AO24)=0,0,(AO24+1)))))</f>
        <v>#N/A</v>
      </c>
      <c r="AQ24" s="6" t="e">
        <f ca="1">IF(SUM($J24:AP24)&gt;($G$26-1),0,IF(AP24=AP25,AQ25,IF(MONTH($F$25)=AQ$25,1,IF(SUM($J24:AP24)=0,0,(AP24+1)))))</f>
        <v>#N/A</v>
      </c>
      <c r="AR24" s="6" t="e">
        <f ca="1">IF(SUM($J24:AQ24)&gt;($G$26-1),0,IF(AQ24=AQ25,AR25,IF(MONTH($F$25)=AR$25,1,IF(SUM($J24:AQ24)=0,0,(AQ24+1)))))</f>
        <v>#N/A</v>
      </c>
      <c r="AS24" s="6" t="e">
        <f ca="1">IF(SUM($J24:AR24)&gt;($G$26-1),0,IF(AR24=AR25,AS25,IF(MONTH($F$25)=AS$25,1,IF(SUM($J24:AR24)=0,0,(AR24+1)))))</f>
        <v>#N/A</v>
      </c>
      <c r="AT24" s="6" t="e">
        <f ca="1">IF(SUM($J24:AS24)&gt;($G$26-1),0,IF(AS24=AS25,AT25,IF(MONTH($F$25)=AT$25,1,IF(SUM($J24:AS24)=0,0,(AS24+1)))))</f>
        <v>#N/A</v>
      </c>
      <c r="AU24" s="6" t="e">
        <f ca="1">IF(SUM($J24:AT24)&gt;($G$26-1),0,IF(AT24=AT25,AU25,IF(MONTH($F$25)=AU$25,1,IF(SUM($J24:AT24)=0,0,(AT24+1)))))</f>
        <v>#N/A</v>
      </c>
      <c r="AV24" s="6" t="e">
        <f ca="1">IF(SUM($J24:AU24)&gt;($G$26-1),0,IF(AU24=AU25,AV25,IF(MONTH($F$25)=AV$25,1,IF(SUM($J24:AU24)=0,0,(AU24+1)))))</f>
        <v>#N/A</v>
      </c>
      <c r="AW24" s="6" t="e">
        <f ca="1">IF(SUM($J24:AV24)&gt;($G$26-1),0,IF(AV24=AV25,AW25,IF(MONTH($F$25)=AW$25,1,IF(SUM($J24:AV24)=0,0,(AV24+1)))))</f>
        <v>#N/A</v>
      </c>
      <c r="AX24" s="6" t="e">
        <f ca="1">IF(SUM($J24:AW24)&gt;($G$26-1),0,IF(AW24=AW25,AX25,IF(MONTH($F$25)=AX$25,1,IF(SUM($J24:AW24)=0,0,(AW24+1)))))</f>
        <v>#N/A</v>
      </c>
      <c r="AY24" s="6" t="e">
        <f ca="1">IF(SUM($J24:AX24)&gt;($G$26-1),0,IF(AX24=AX25,AY25,IF(MONTH($F$25)=AY$25,1,IF(SUM($J24:AX24)=0,0,(AX24+1)))))</f>
        <v>#N/A</v>
      </c>
      <c r="AZ24" s="6" t="e">
        <f ca="1">IF(SUM($J24:AY24)&gt;($G$26-1),0,IF(AY24=AY25,AZ25,IF(MONTH($F$25)=AZ$25,1,IF(SUM($J24:AY24)=0,0,(AY24+1)))))</f>
        <v>#N/A</v>
      </c>
      <c r="BA24" s="6" t="e">
        <f ca="1">IF(SUM($J24:AZ24)&gt;($G$26-1),0,IF(AZ24=AZ25,BA25,IF(MONTH($F$25)=BA$25,1,IF(SUM($J24:AZ24)=0,0,(AZ24+1)))))</f>
        <v>#N/A</v>
      </c>
      <c r="BB24" s="6" t="e">
        <f ca="1">IF(SUM($J24:BA24)&gt;($G$26-1),0,IF(BA24=BA25,BB25,IF(MONTH($F$25)=BB$25,1,IF(SUM($J24:BA24)=0,0,(BA24+1)))))</f>
        <v>#N/A</v>
      </c>
      <c r="BC24" s="6" t="e">
        <f ca="1">IF(SUM($J24:BB24)&gt;($G$26-1),0,IF(BB24=BB25,BC25,IF(MONTH($F$25)=BC$25,1,IF(SUM($J24:BB24)=0,0,(BB24+1)))))</f>
        <v>#N/A</v>
      </c>
      <c r="BD24" s="6" t="e">
        <f ca="1">IF(SUM($J24:BC24)&gt;($G$26-1),0,IF(BC24=BC25,BD25,IF(MONTH($F$25)=BD$25,1,IF(SUM($J24:BC24)=0,0,(BC24+1)))))</f>
        <v>#N/A</v>
      </c>
      <c r="BE24" s="6" t="e">
        <f ca="1">IF(SUM($J24:BD24)&gt;($G$26-1),0,IF(BD24=BD25,BE25,IF(MONTH($F$25)=BE$25,1,IF(SUM($J24:BD24)=0,0,(BD24+1)))))</f>
        <v>#N/A</v>
      </c>
      <c r="BF24" s="111"/>
      <c r="BG24" s="122"/>
      <c r="BH24" s="122"/>
      <c r="BI24" s="122"/>
      <c r="BJ24" s="122"/>
      <c r="BK24" s="122"/>
      <c r="BL24" s="120"/>
      <c r="BM24" s="120"/>
      <c r="BN24" s="120"/>
      <c r="BO24" s="120"/>
      <c r="BP24" s="120"/>
      <c r="BQ24" s="120"/>
      <c r="BR24" s="120"/>
      <c r="BS24" s="120"/>
      <c r="BT24" s="120"/>
      <c r="BU24" s="120"/>
      <c r="BV24" s="120"/>
      <c r="BW24" s="120"/>
      <c r="BX24" s="120"/>
      <c r="BY24" s="120"/>
      <c r="BZ24" s="120"/>
      <c r="CA24" s="120"/>
      <c r="CB24" s="120"/>
      <c r="CC24" s="120"/>
      <c r="CD24" s="122"/>
      <c r="CE24" s="122"/>
    </row>
    <row r="25" spans="1:83" s="4" customFormat="1" hidden="1" x14ac:dyDescent="0.25">
      <c r="B25" s="11"/>
      <c r="E25" s="4" t="s">
        <v>10</v>
      </c>
      <c r="F25" s="9">
        <f ca="1">IF('1.G.Data'!C13="",TODAY(),'1.G.Data'!C13)</f>
        <v>46006</v>
      </c>
      <c r="H25" s="4" t="s">
        <v>76</v>
      </c>
      <c r="I25" s="5"/>
      <c r="J25" s="7">
        <v>1</v>
      </c>
      <c r="K25" s="7">
        <v>2</v>
      </c>
      <c r="L25" s="7">
        <v>3</v>
      </c>
      <c r="M25" s="7">
        <v>4</v>
      </c>
      <c r="N25" s="7">
        <v>5</v>
      </c>
      <c r="O25" s="7">
        <v>6</v>
      </c>
      <c r="P25" s="7">
        <v>7</v>
      </c>
      <c r="Q25" s="7">
        <v>8</v>
      </c>
      <c r="R25" s="7">
        <v>9</v>
      </c>
      <c r="S25" s="7">
        <v>10</v>
      </c>
      <c r="T25" s="7">
        <v>11</v>
      </c>
      <c r="U25" s="7">
        <v>12</v>
      </c>
      <c r="V25" s="7">
        <v>13</v>
      </c>
      <c r="W25" s="7">
        <v>14</v>
      </c>
      <c r="X25" s="7">
        <v>15</v>
      </c>
      <c r="Y25" s="7">
        <v>16</v>
      </c>
      <c r="Z25" s="7">
        <v>17</v>
      </c>
      <c r="AA25" s="7">
        <v>18</v>
      </c>
      <c r="AB25" s="7">
        <v>19</v>
      </c>
      <c r="AC25" s="7">
        <v>20</v>
      </c>
      <c r="AD25" s="7">
        <v>21</v>
      </c>
      <c r="AE25" s="7">
        <v>22</v>
      </c>
      <c r="AF25" s="7">
        <v>23</v>
      </c>
      <c r="AG25" s="7">
        <v>24</v>
      </c>
      <c r="AH25" s="7">
        <v>25</v>
      </c>
      <c r="AI25" s="7">
        <v>26</v>
      </c>
      <c r="AJ25" s="7">
        <v>27</v>
      </c>
      <c r="AK25" s="7">
        <v>28</v>
      </c>
      <c r="AL25" s="7">
        <v>29</v>
      </c>
      <c r="AM25" s="7">
        <v>30</v>
      </c>
      <c r="AN25" s="7">
        <v>31</v>
      </c>
      <c r="AO25" s="7">
        <v>32</v>
      </c>
      <c r="AP25" s="7">
        <v>33</v>
      </c>
      <c r="AQ25" s="7">
        <v>34</v>
      </c>
      <c r="AR25" s="7">
        <v>35</v>
      </c>
      <c r="AS25" s="7">
        <v>36</v>
      </c>
      <c r="AT25" s="7">
        <v>37</v>
      </c>
      <c r="AU25" s="7">
        <v>38</v>
      </c>
      <c r="AV25" s="7">
        <v>39</v>
      </c>
      <c r="AW25" s="7">
        <v>40</v>
      </c>
      <c r="AX25" s="7">
        <v>41</v>
      </c>
      <c r="AY25" s="7">
        <v>42</v>
      </c>
      <c r="AZ25" s="7">
        <v>43</v>
      </c>
      <c r="BA25" s="7">
        <v>44</v>
      </c>
      <c r="BB25" s="7">
        <v>45</v>
      </c>
      <c r="BC25" s="7">
        <v>46</v>
      </c>
      <c r="BD25" s="7">
        <v>47</v>
      </c>
      <c r="BE25" s="7">
        <v>48</v>
      </c>
      <c r="BF25" s="111"/>
      <c r="BG25" s="122"/>
      <c r="BH25" s="122"/>
      <c r="BI25" s="122"/>
      <c r="BJ25" s="122"/>
      <c r="BK25" s="122"/>
      <c r="BL25" s="120"/>
      <c r="BM25" s="120"/>
      <c r="BN25" s="120"/>
      <c r="BO25" s="120"/>
      <c r="BP25" s="120"/>
      <c r="BQ25" s="120"/>
      <c r="BR25" s="120"/>
      <c r="BS25" s="120"/>
      <c r="BT25" s="120"/>
      <c r="BU25" s="120"/>
      <c r="BV25" s="120"/>
      <c r="BW25" s="120"/>
      <c r="BX25" s="120"/>
      <c r="BY25" s="120"/>
      <c r="BZ25" s="120"/>
      <c r="CA25" s="120"/>
      <c r="CB25" s="120"/>
      <c r="CC25" s="120"/>
      <c r="CD25" s="122"/>
      <c r="CE25" s="122"/>
    </row>
    <row r="26" spans="1:83" hidden="1" x14ac:dyDescent="0.25">
      <c r="B26" s="11"/>
      <c r="E26" t="s">
        <v>915</v>
      </c>
      <c r="F26" s="467">
        <f>+'1.G.Data'!C14</f>
        <v>0</v>
      </c>
      <c r="G26" t="e">
        <f>HLOOKUP(F26,J25:BE27,3,0)</f>
        <v>#N/A</v>
      </c>
      <c r="I26" s="5"/>
      <c r="J26" s="7">
        <f ca="1">IF(J24=0,0,1)</f>
        <v>0</v>
      </c>
      <c r="K26" s="7">
        <f ca="1">IF(K24=0,0,1)</f>
        <v>0</v>
      </c>
      <c r="L26" s="7" t="e">
        <f ca="1">IF(L24=0,0,1)</f>
        <v>#N/A</v>
      </c>
      <c r="M26" s="7" t="e">
        <f ca="1">IF(M24=0,0,1)</f>
        <v>#N/A</v>
      </c>
      <c r="N26" s="7" t="e">
        <f t="shared" ref="N26:AS26" ca="1" si="5">IF(N24=0,0,1)</f>
        <v>#N/A</v>
      </c>
      <c r="O26" s="7" t="e">
        <f t="shared" ca="1" si="5"/>
        <v>#N/A</v>
      </c>
      <c r="P26" s="7" t="e">
        <f t="shared" ca="1" si="5"/>
        <v>#N/A</v>
      </c>
      <c r="Q26" s="7" t="e">
        <f t="shared" ca="1" si="5"/>
        <v>#N/A</v>
      </c>
      <c r="R26" s="7" t="e">
        <f t="shared" ca="1" si="5"/>
        <v>#N/A</v>
      </c>
      <c r="S26" s="7" t="e">
        <f t="shared" ca="1" si="5"/>
        <v>#N/A</v>
      </c>
      <c r="T26" s="7" t="e">
        <f ca="1">IF(T24=0,0,1)</f>
        <v>#N/A</v>
      </c>
      <c r="U26" s="7" t="e">
        <f t="shared" ca="1" si="5"/>
        <v>#N/A</v>
      </c>
      <c r="V26" s="7" t="e">
        <f t="shared" ca="1" si="5"/>
        <v>#N/A</v>
      </c>
      <c r="W26" s="7" t="e">
        <f t="shared" ca="1" si="5"/>
        <v>#N/A</v>
      </c>
      <c r="X26" s="7" t="e">
        <f t="shared" ca="1" si="5"/>
        <v>#N/A</v>
      </c>
      <c r="Y26" s="7" t="e">
        <f t="shared" ca="1" si="5"/>
        <v>#N/A</v>
      </c>
      <c r="Z26" s="7" t="e">
        <f t="shared" ca="1" si="5"/>
        <v>#N/A</v>
      </c>
      <c r="AA26" s="7" t="e">
        <f t="shared" ca="1" si="5"/>
        <v>#N/A</v>
      </c>
      <c r="AB26" s="7" t="e">
        <f ca="1">IF(AB24=0,0,1)</f>
        <v>#N/A</v>
      </c>
      <c r="AC26" s="7" t="e">
        <f t="shared" ca="1" si="5"/>
        <v>#N/A</v>
      </c>
      <c r="AD26" s="7" t="e">
        <f t="shared" ca="1" si="5"/>
        <v>#N/A</v>
      </c>
      <c r="AE26" s="7" t="e">
        <f t="shared" ca="1" si="5"/>
        <v>#N/A</v>
      </c>
      <c r="AF26" s="7" t="e">
        <f t="shared" ca="1" si="5"/>
        <v>#N/A</v>
      </c>
      <c r="AG26" s="7" t="e">
        <f ca="1">IF(AG24=0,0,1)</f>
        <v>#N/A</v>
      </c>
      <c r="AH26" s="7" t="e">
        <f t="shared" ca="1" si="5"/>
        <v>#N/A</v>
      </c>
      <c r="AI26" s="7" t="e">
        <f t="shared" ca="1" si="5"/>
        <v>#N/A</v>
      </c>
      <c r="AJ26" s="7" t="e">
        <f t="shared" ca="1" si="5"/>
        <v>#N/A</v>
      </c>
      <c r="AK26" s="7" t="e">
        <f t="shared" ca="1" si="5"/>
        <v>#N/A</v>
      </c>
      <c r="AL26" s="7" t="e">
        <f t="shared" ca="1" si="5"/>
        <v>#N/A</v>
      </c>
      <c r="AM26" s="7" t="e">
        <f t="shared" ca="1" si="5"/>
        <v>#N/A</v>
      </c>
      <c r="AN26" s="7" t="e">
        <f t="shared" ca="1" si="5"/>
        <v>#N/A</v>
      </c>
      <c r="AO26" s="7" t="e">
        <f t="shared" ca="1" si="5"/>
        <v>#N/A</v>
      </c>
      <c r="AP26" s="7" t="e">
        <f t="shared" ca="1" si="5"/>
        <v>#N/A</v>
      </c>
      <c r="AQ26" s="7" t="e">
        <f t="shared" ca="1" si="5"/>
        <v>#N/A</v>
      </c>
      <c r="AR26" s="7" t="e">
        <f t="shared" ca="1" si="5"/>
        <v>#N/A</v>
      </c>
      <c r="AS26" s="7" t="e">
        <f t="shared" ca="1" si="5"/>
        <v>#N/A</v>
      </c>
      <c r="AT26" s="7" t="e">
        <f t="shared" ref="AT26:BE26" ca="1" si="6">IF(AT24=0,0,1)</f>
        <v>#N/A</v>
      </c>
      <c r="AU26" s="7" t="e">
        <f t="shared" ca="1" si="6"/>
        <v>#N/A</v>
      </c>
      <c r="AV26" s="7" t="e">
        <f t="shared" ca="1" si="6"/>
        <v>#N/A</v>
      </c>
      <c r="AW26" s="7" t="e">
        <f t="shared" ca="1" si="6"/>
        <v>#N/A</v>
      </c>
      <c r="AX26" s="7" t="e">
        <f t="shared" ca="1" si="6"/>
        <v>#N/A</v>
      </c>
      <c r="AY26" s="7" t="e">
        <f t="shared" ca="1" si="6"/>
        <v>#N/A</v>
      </c>
      <c r="AZ26" s="7" t="e">
        <f t="shared" ca="1" si="6"/>
        <v>#N/A</v>
      </c>
      <c r="BA26" s="7" t="e">
        <f t="shared" ca="1" si="6"/>
        <v>#N/A</v>
      </c>
      <c r="BB26" s="7" t="e">
        <f t="shared" ca="1" si="6"/>
        <v>#N/A</v>
      </c>
      <c r="BC26" s="7" t="e">
        <f t="shared" ca="1" si="6"/>
        <v>#N/A</v>
      </c>
      <c r="BD26" s="7" t="e">
        <f t="shared" ca="1" si="6"/>
        <v>#N/A</v>
      </c>
      <c r="BE26" s="7" t="e">
        <f t="shared" ca="1" si="6"/>
        <v>#N/A</v>
      </c>
    </row>
    <row r="27" spans="1:83" s="110" customFormat="1" ht="36" hidden="1" customHeight="1" x14ac:dyDescent="0.25">
      <c r="B27" s="112"/>
      <c r="J27" s="468">
        <f>+J25</f>
        <v>1</v>
      </c>
      <c r="K27" s="468">
        <f>SUM($J25:K25)</f>
        <v>3</v>
      </c>
      <c r="L27" s="468">
        <f>SUM($J25:L25)</f>
        <v>6</v>
      </c>
      <c r="M27" s="468">
        <f>SUM($J25:M25)</f>
        <v>10</v>
      </c>
      <c r="N27" s="468">
        <f>SUM($J25:N25)</f>
        <v>15</v>
      </c>
      <c r="O27" s="468">
        <f>SUM($J25:O25)</f>
        <v>21</v>
      </c>
      <c r="P27" s="468">
        <f>SUM($J25:P25)</f>
        <v>28</v>
      </c>
      <c r="Q27" s="468">
        <f>SUM($J25:Q25)</f>
        <v>36</v>
      </c>
      <c r="R27" s="468">
        <f>SUM($J25:R25)</f>
        <v>45</v>
      </c>
      <c r="S27" s="468">
        <f>SUM($J25:S25)</f>
        <v>55</v>
      </c>
      <c r="T27" s="468">
        <f>SUM($J25:T25)</f>
        <v>66</v>
      </c>
      <c r="U27" s="468">
        <f>SUM($J25:U25)</f>
        <v>78</v>
      </c>
      <c r="V27" s="468">
        <f>SUM($J25:V25)</f>
        <v>91</v>
      </c>
      <c r="W27" s="468">
        <f>SUM($J25:W25)</f>
        <v>105</v>
      </c>
      <c r="X27" s="468">
        <f>SUM($J25:X25)</f>
        <v>120</v>
      </c>
      <c r="Y27" s="468">
        <f>SUM($J25:Y25)</f>
        <v>136</v>
      </c>
      <c r="Z27" s="468">
        <f>SUM($J25:Z25)</f>
        <v>153</v>
      </c>
      <c r="AA27" s="468">
        <f>SUM($J25:AA25)</f>
        <v>171</v>
      </c>
      <c r="AB27" s="468">
        <f>SUM($J25:AB25)</f>
        <v>190</v>
      </c>
      <c r="AC27" s="468">
        <f>SUM($J25:AC25)</f>
        <v>210</v>
      </c>
      <c r="AD27" s="468">
        <f>SUM($J25:AD25)</f>
        <v>231</v>
      </c>
      <c r="AE27" s="468">
        <f>SUM($J25:AE25)</f>
        <v>253</v>
      </c>
      <c r="AF27" s="468">
        <f>SUM($J25:AF25)</f>
        <v>276</v>
      </c>
      <c r="AG27" s="468">
        <f>SUM($J25:AG25)</f>
        <v>300</v>
      </c>
      <c r="AH27" s="468">
        <f>SUM($J25:AH25)</f>
        <v>325</v>
      </c>
      <c r="AI27" s="468">
        <f>SUM($J25:AI25)</f>
        <v>351</v>
      </c>
      <c r="AJ27" s="468">
        <f>SUM($J25:AJ25)</f>
        <v>378</v>
      </c>
      <c r="AK27" s="468">
        <f>SUM($J25:AK25)</f>
        <v>406</v>
      </c>
      <c r="AL27" s="468">
        <f>SUM($J25:AL25)</f>
        <v>435</v>
      </c>
      <c r="AM27" s="468">
        <f>SUM($J25:AM25)</f>
        <v>465</v>
      </c>
      <c r="AN27" s="468">
        <f>SUM($J25:AN25)</f>
        <v>496</v>
      </c>
      <c r="AO27" s="468">
        <f>SUM($J25:AO25)</f>
        <v>528</v>
      </c>
      <c r="AP27" s="468">
        <f>SUM($J25:AP25)</f>
        <v>561</v>
      </c>
      <c r="AQ27" s="468">
        <f>SUM($J25:AQ25)</f>
        <v>595</v>
      </c>
      <c r="AR27" s="468">
        <f>SUM($J25:AR25)</f>
        <v>630</v>
      </c>
      <c r="AS27" s="468">
        <f>SUM($J25:AS25)</f>
        <v>666</v>
      </c>
      <c r="AT27" s="468">
        <f>SUM($J25:AT25)</f>
        <v>703</v>
      </c>
      <c r="AU27" s="468">
        <f>SUM($J25:AU25)</f>
        <v>741</v>
      </c>
      <c r="AV27" s="468">
        <f>SUM($J25:AV25)</f>
        <v>780</v>
      </c>
      <c r="AW27" s="468">
        <f>SUM($J25:AW25)</f>
        <v>820</v>
      </c>
      <c r="AX27" s="468">
        <f>SUM($J25:AX25)</f>
        <v>861</v>
      </c>
      <c r="AY27" s="468">
        <f>SUM($J25:AY25)</f>
        <v>903</v>
      </c>
      <c r="AZ27" s="468">
        <f>SUM($J25:AZ25)</f>
        <v>946</v>
      </c>
      <c r="BA27" s="468">
        <f>SUM($J25:BA25)</f>
        <v>990</v>
      </c>
      <c r="BB27" s="468">
        <f>SUM($J25:BB25)</f>
        <v>1035</v>
      </c>
      <c r="BC27" s="468">
        <f>SUM($J25:BC25)</f>
        <v>1081</v>
      </c>
      <c r="BD27" s="468">
        <f>SUM($J25:BD25)</f>
        <v>1128</v>
      </c>
      <c r="BE27" s="468">
        <f>SUM($J25:BE25)</f>
        <v>1176</v>
      </c>
      <c r="BG27" s="122"/>
      <c r="BH27" s="122"/>
      <c r="BI27" s="122"/>
      <c r="BJ27" s="122"/>
      <c r="BK27" s="122"/>
      <c r="BL27" s="120"/>
      <c r="BM27" s="120"/>
      <c r="BN27" s="120"/>
      <c r="BO27" s="120"/>
      <c r="BP27" s="120"/>
      <c r="BQ27" s="120"/>
      <c r="BR27" s="120"/>
      <c r="BS27" s="120"/>
      <c r="BT27" s="120"/>
      <c r="BU27" s="120"/>
      <c r="BV27" s="120"/>
      <c r="BW27" s="120"/>
      <c r="BX27" s="120"/>
      <c r="BY27" s="120"/>
      <c r="BZ27" s="120"/>
      <c r="CA27" s="120"/>
      <c r="CB27" s="120"/>
      <c r="CC27" s="120"/>
      <c r="CD27" s="120"/>
      <c r="CE27" s="120"/>
    </row>
    <row r="28" spans="1:83" s="110" customFormat="1" hidden="1" x14ac:dyDescent="0.25">
      <c r="A28" s="494" t="s">
        <v>951</v>
      </c>
      <c r="C28" s="262" t="s">
        <v>97</v>
      </c>
      <c r="BG28" s="122"/>
      <c r="BH28" s="122"/>
      <c r="BI28" s="122"/>
      <c r="BJ28" s="122"/>
      <c r="BK28" s="122"/>
      <c r="BL28" s="120"/>
      <c r="BM28" s="120"/>
      <c r="BN28" s="120"/>
      <c r="BO28" s="120"/>
      <c r="BP28" s="120"/>
      <c r="BQ28" s="120"/>
      <c r="BR28" s="120"/>
      <c r="BS28" s="120"/>
      <c r="BT28" s="120"/>
      <c r="BU28" s="120"/>
      <c r="BV28" s="120"/>
      <c r="BW28" s="120"/>
      <c r="BX28" s="120"/>
      <c r="BY28" s="120"/>
      <c r="BZ28" s="120"/>
      <c r="CA28" s="120"/>
      <c r="CB28" s="120"/>
      <c r="CC28" s="120"/>
      <c r="CD28" s="120"/>
      <c r="CE28" s="120"/>
    </row>
    <row r="29" spans="1:83" s="110" customFormat="1" x14ac:dyDescent="0.25">
      <c r="A29" s="494" t="s">
        <v>951</v>
      </c>
      <c r="C29" s="419"/>
      <c r="BG29" s="122"/>
      <c r="BH29" s="122"/>
      <c r="BI29" s="122"/>
      <c r="BJ29" s="122"/>
      <c r="BK29" s="122"/>
      <c r="BL29" s="120"/>
      <c r="BM29" s="120"/>
      <c r="BN29" s="120"/>
      <c r="BO29" s="120"/>
      <c r="BP29" s="120"/>
      <c r="BQ29" s="120"/>
      <c r="BR29" s="120"/>
      <c r="BS29" s="120"/>
      <c r="BT29" s="120"/>
      <c r="BU29" s="120"/>
      <c r="BV29" s="120"/>
      <c r="BW29" s="120"/>
      <c r="BX29" s="120"/>
      <c r="BY29" s="120"/>
      <c r="BZ29" s="120"/>
      <c r="CA29" s="120"/>
      <c r="CB29" s="120"/>
      <c r="CC29" s="120"/>
      <c r="CD29" s="120"/>
      <c r="CE29" s="120"/>
    </row>
    <row r="30" spans="1:83" s="110" customFormat="1" ht="21" x14ac:dyDescent="0.25">
      <c r="A30" s="463" t="s">
        <v>951</v>
      </c>
      <c r="B30" s="655" t="s">
        <v>952</v>
      </c>
      <c r="C30" s="655"/>
      <c r="D30" s="655"/>
      <c r="E30" s="655"/>
      <c r="F30" s="655"/>
      <c r="G30" s="655"/>
      <c r="H30" s="655"/>
      <c r="I30" s="655"/>
      <c r="J30" s="655"/>
      <c r="K30" s="655"/>
      <c r="L30" s="655"/>
      <c r="M30" s="655"/>
      <c r="N30" s="655"/>
      <c r="O30" s="655"/>
      <c r="P30" s="655"/>
      <c r="Q30" s="655"/>
      <c r="R30" s="655"/>
      <c r="S30" s="655"/>
      <c r="T30" s="655"/>
      <c r="U30" s="655"/>
      <c r="V30" s="655"/>
      <c r="W30" s="655"/>
      <c r="X30" s="655"/>
      <c r="Y30" s="655"/>
      <c r="Z30" s="655"/>
      <c r="AA30" s="655"/>
      <c r="AB30" s="655"/>
      <c r="AC30" s="655"/>
      <c r="AD30" s="655"/>
      <c r="AE30" s="655"/>
      <c r="AF30" s="655"/>
      <c r="AG30" s="655"/>
      <c r="AH30" s="655"/>
      <c r="AI30" s="655"/>
      <c r="AJ30" s="655"/>
      <c r="AK30" s="655"/>
      <c r="AL30" s="655"/>
      <c r="AM30" s="655"/>
      <c r="AN30" s="655"/>
      <c r="AO30" s="655"/>
      <c r="AP30" s="655"/>
      <c r="AQ30" s="655"/>
      <c r="AR30" s="655"/>
      <c r="AS30" s="655"/>
      <c r="AT30" s="655"/>
      <c r="AU30" s="655"/>
      <c r="AV30" s="655"/>
      <c r="AW30" s="655"/>
      <c r="AX30" s="655"/>
      <c r="AY30" s="655"/>
      <c r="AZ30" s="655"/>
      <c r="BA30" s="655"/>
      <c r="BB30" s="655"/>
      <c r="BC30" s="655"/>
      <c r="BD30" s="655"/>
      <c r="BE30" s="655"/>
      <c r="BG30" s="122"/>
      <c r="BH30" s="122"/>
      <c r="BI30" s="122"/>
      <c r="BJ30" s="122"/>
      <c r="BK30" s="122"/>
      <c r="BL30" s="120"/>
      <c r="BM30" s="120"/>
      <c r="BN30" s="120"/>
      <c r="BO30" s="120"/>
      <c r="BP30" s="120"/>
      <c r="BQ30" s="120"/>
      <c r="BR30" s="120"/>
      <c r="BS30" s="120"/>
      <c r="BT30" s="120"/>
      <c r="BU30" s="120"/>
      <c r="BV30" s="120"/>
      <c r="BW30" s="120"/>
      <c r="BX30" s="120"/>
      <c r="BY30" s="120"/>
      <c r="BZ30" s="120"/>
      <c r="CA30" s="120"/>
      <c r="CB30" s="120"/>
      <c r="CC30" s="120"/>
      <c r="CD30" s="120"/>
      <c r="CE30" s="120"/>
    </row>
    <row r="31" spans="1:83" s="110" customFormat="1" ht="43.5" customHeight="1" x14ac:dyDescent="0.25">
      <c r="A31" s="197"/>
      <c r="B31" s="495" t="s">
        <v>839</v>
      </c>
      <c r="C31" s="779" t="str">
        <f>IF(C4="","Not Applicable",C4)</f>
        <v>Not Applicable</v>
      </c>
      <c r="D31" s="551"/>
      <c r="E31" s="551"/>
      <c r="F31" s="551"/>
      <c r="G31" s="651"/>
      <c r="H31" s="651"/>
      <c r="I31" s="651"/>
      <c r="J31" s="651"/>
      <c r="K31" s="651"/>
      <c r="L31" s="651"/>
      <c r="M31" s="651"/>
      <c r="N31" s="651"/>
      <c r="O31" s="651"/>
      <c r="P31" s="651"/>
      <c r="Q31" s="651"/>
      <c r="R31" s="651"/>
      <c r="S31" s="651"/>
      <c r="T31" s="651"/>
      <c r="U31" s="651"/>
      <c r="V31" s="651"/>
      <c r="W31" s="651"/>
      <c r="X31" s="651"/>
      <c r="Y31" s="651"/>
      <c r="Z31" s="651"/>
      <c r="AA31" s="651"/>
      <c r="AB31" s="651"/>
      <c r="AC31" s="651"/>
      <c r="AD31" s="651"/>
      <c r="AE31" s="651"/>
      <c r="AF31" s="651"/>
      <c r="AG31" s="651"/>
      <c r="AH31" s="651"/>
      <c r="AI31" s="651"/>
      <c r="AJ31" s="651"/>
      <c r="AK31" s="651"/>
      <c r="AL31" s="651"/>
      <c r="AM31" s="651"/>
      <c r="AN31" s="651"/>
      <c r="AO31" s="651"/>
      <c r="AP31" s="651"/>
      <c r="AQ31" s="651"/>
      <c r="AR31" s="651"/>
      <c r="AS31" s="651"/>
      <c r="AT31" s="651"/>
      <c r="AU31" s="651"/>
      <c r="AV31" s="651"/>
      <c r="AW31" s="651"/>
      <c r="AX31" s="651"/>
      <c r="AY31" s="651"/>
      <c r="AZ31" s="651"/>
      <c r="BA31" s="651"/>
      <c r="BB31" s="651"/>
      <c r="BC31" s="651"/>
      <c r="BD31" s="651"/>
      <c r="BE31" s="651"/>
      <c r="BG31" s="122"/>
      <c r="BH31" s="122"/>
      <c r="BI31" s="122"/>
      <c r="BJ31" s="122"/>
      <c r="BK31" s="122"/>
      <c r="BL31" s="120"/>
      <c r="BM31" s="120"/>
      <c r="BN31" s="120"/>
      <c r="BO31" s="120"/>
      <c r="BP31" s="120"/>
      <c r="BQ31" s="120"/>
      <c r="BR31" s="120"/>
      <c r="BS31" s="120"/>
      <c r="BT31" s="120"/>
      <c r="BU31" s="120"/>
      <c r="BV31" s="120"/>
      <c r="BW31" s="120"/>
      <c r="BX31" s="120"/>
      <c r="BY31" s="120"/>
      <c r="BZ31" s="120"/>
      <c r="CA31" s="120"/>
      <c r="CB31" s="120"/>
      <c r="CC31" s="120"/>
      <c r="CD31" s="120"/>
      <c r="CE31" s="120"/>
    </row>
    <row r="32" spans="1:83" s="110" customFormat="1" ht="43.5" customHeight="1" x14ac:dyDescent="0.25">
      <c r="A32" s="197"/>
      <c r="B32" s="495" t="s">
        <v>840</v>
      </c>
      <c r="C32" s="779" t="str">
        <f t="shared" ref="C32:C50" si="7">IF(C5="","Not Applicable",C5)</f>
        <v>Not Applicable</v>
      </c>
      <c r="D32" s="551"/>
      <c r="E32" s="551"/>
      <c r="F32" s="551"/>
      <c r="G32" s="651"/>
      <c r="H32" s="651"/>
      <c r="I32" s="651"/>
      <c r="J32" s="651"/>
      <c r="K32" s="651"/>
      <c r="L32" s="651"/>
      <c r="M32" s="651"/>
      <c r="N32" s="651"/>
      <c r="O32" s="651"/>
      <c r="P32" s="651"/>
      <c r="Q32" s="651"/>
      <c r="R32" s="651"/>
      <c r="S32" s="651"/>
      <c r="T32" s="651"/>
      <c r="U32" s="651"/>
      <c r="V32" s="651"/>
      <c r="W32" s="651"/>
      <c r="X32" s="651"/>
      <c r="Y32" s="651"/>
      <c r="Z32" s="651"/>
      <c r="AA32" s="651"/>
      <c r="AB32" s="651"/>
      <c r="AC32" s="651"/>
      <c r="AD32" s="651"/>
      <c r="AE32" s="651"/>
      <c r="AF32" s="651"/>
      <c r="AG32" s="651"/>
      <c r="AH32" s="651"/>
      <c r="AI32" s="651"/>
      <c r="AJ32" s="651"/>
      <c r="AK32" s="651"/>
      <c r="AL32" s="651"/>
      <c r="AM32" s="651"/>
      <c r="AN32" s="651"/>
      <c r="AO32" s="651"/>
      <c r="AP32" s="651"/>
      <c r="AQ32" s="651"/>
      <c r="AR32" s="651"/>
      <c r="AS32" s="651"/>
      <c r="AT32" s="651"/>
      <c r="AU32" s="651"/>
      <c r="AV32" s="651"/>
      <c r="AW32" s="651"/>
      <c r="AX32" s="651"/>
      <c r="AY32" s="651"/>
      <c r="AZ32" s="651"/>
      <c r="BA32" s="651"/>
      <c r="BB32" s="651"/>
      <c r="BC32" s="651"/>
      <c r="BD32" s="651"/>
      <c r="BE32" s="651"/>
      <c r="BG32" s="122"/>
      <c r="BH32" s="122"/>
      <c r="BI32" s="122"/>
      <c r="BJ32" s="122"/>
      <c r="BK32" s="122"/>
      <c r="BL32" s="120"/>
      <c r="BM32" s="120"/>
      <c r="BN32" s="120"/>
      <c r="BO32" s="120"/>
      <c r="BP32" s="120"/>
      <c r="BQ32" s="120"/>
      <c r="BR32" s="120"/>
      <c r="BS32" s="120"/>
      <c r="BT32" s="120"/>
      <c r="BU32" s="120"/>
      <c r="BV32" s="120"/>
      <c r="BW32" s="120"/>
      <c r="BX32" s="120"/>
      <c r="BY32" s="120"/>
      <c r="BZ32" s="120"/>
      <c r="CA32" s="120"/>
      <c r="CB32" s="120"/>
      <c r="CC32" s="120"/>
      <c r="CD32" s="120"/>
      <c r="CE32" s="120"/>
    </row>
    <row r="33" spans="1:83" s="110" customFormat="1" ht="43.5" customHeight="1" x14ac:dyDescent="0.25">
      <c r="A33" s="197"/>
      <c r="B33" s="495" t="s">
        <v>841</v>
      </c>
      <c r="C33" s="779" t="str">
        <f t="shared" si="7"/>
        <v>Not Applicable</v>
      </c>
      <c r="D33" s="551"/>
      <c r="E33" s="551"/>
      <c r="F33" s="551"/>
      <c r="G33" s="651"/>
      <c r="H33" s="651"/>
      <c r="I33" s="651"/>
      <c r="J33" s="651"/>
      <c r="K33" s="651"/>
      <c r="L33" s="651"/>
      <c r="M33" s="651"/>
      <c r="N33" s="651"/>
      <c r="O33" s="651"/>
      <c r="P33" s="651"/>
      <c r="Q33" s="651"/>
      <c r="R33" s="651"/>
      <c r="S33" s="651"/>
      <c r="T33" s="651"/>
      <c r="U33" s="651"/>
      <c r="V33" s="651"/>
      <c r="W33" s="651"/>
      <c r="X33" s="651"/>
      <c r="Y33" s="651"/>
      <c r="Z33" s="651"/>
      <c r="AA33" s="651"/>
      <c r="AB33" s="651"/>
      <c r="AC33" s="651"/>
      <c r="AD33" s="651"/>
      <c r="AE33" s="651"/>
      <c r="AF33" s="651"/>
      <c r="AG33" s="651"/>
      <c r="AH33" s="651"/>
      <c r="AI33" s="651"/>
      <c r="AJ33" s="651"/>
      <c r="AK33" s="651"/>
      <c r="AL33" s="651"/>
      <c r="AM33" s="651"/>
      <c r="AN33" s="651"/>
      <c r="AO33" s="651"/>
      <c r="AP33" s="651"/>
      <c r="AQ33" s="651"/>
      <c r="AR33" s="651"/>
      <c r="AS33" s="651"/>
      <c r="AT33" s="651"/>
      <c r="AU33" s="651"/>
      <c r="AV33" s="651"/>
      <c r="AW33" s="651"/>
      <c r="AX33" s="651"/>
      <c r="AY33" s="651"/>
      <c r="AZ33" s="651"/>
      <c r="BA33" s="651"/>
      <c r="BB33" s="651"/>
      <c r="BC33" s="651"/>
      <c r="BD33" s="651"/>
      <c r="BE33" s="651"/>
      <c r="BG33" s="122"/>
      <c r="BH33" s="122"/>
      <c r="BI33" s="122"/>
      <c r="BJ33" s="122"/>
      <c r="BK33" s="122"/>
      <c r="BL33" s="120"/>
      <c r="BM33" s="120"/>
      <c r="BN33" s="120"/>
      <c r="BO33" s="120"/>
      <c r="BP33" s="120"/>
      <c r="BQ33" s="120"/>
      <c r="BR33" s="120"/>
      <c r="BS33" s="120"/>
      <c r="BT33" s="120"/>
      <c r="BU33" s="120"/>
      <c r="BV33" s="120"/>
      <c r="BW33" s="120"/>
      <c r="BX33" s="120"/>
      <c r="BY33" s="120"/>
      <c r="BZ33" s="120"/>
      <c r="CA33" s="120"/>
      <c r="CB33" s="120"/>
      <c r="CC33" s="120"/>
      <c r="CD33" s="120"/>
      <c r="CE33" s="120"/>
    </row>
    <row r="34" spans="1:83" s="110" customFormat="1" ht="43.5" customHeight="1" x14ac:dyDescent="0.25">
      <c r="A34" s="197"/>
      <c r="B34" s="495" t="s">
        <v>842</v>
      </c>
      <c r="C34" s="779" t="str">
        <f t="shared" si="7"/>
        <v>Not Applicable</v>
      </c>
      <c r="D34" s="551"/>
      <c r="E34" s="551"/>
      <c r="F34" s="551"/>
      <c r="G34" s="651"/>
      <c r="H34" s="651"/>
      <c r="I34" s="651"/>
      <c r="J34" s="651"/>
      <c r="K34" s="651"/>
      <c r="L34" s="651"/>
      <c r="M34" s="651"/>
      <c r="N34" s="651"/>
      <c r="O34" s="651"/>
      <c r="P34" s="651"/>
      <c r="Q34" s="651"/>
      <c r="R34" s="651"/>
      <c r="S34" s="651"/>
      <c r="T34" s="651"/>
      <c r="U34" s="651"/>
      <c r="V34" s="651"/>
      <c r="W34" s="651"/>
      <c r="X34" s="651"/>
      <c r="Y34" s="651"/>
      <c r="Z34" s="651"/>
      <c r="AA34" s="651"/>
      <c r="AB34" s="651"/>
      <c r="AC34" s="651"/>
      <c r="AD34" s="651"/>
      <c r="AE34" s="651"/>
      <c r="AF34" s="651"/>
      <c r="AG34" s="651"/>
      <c r="AH34" s="651"/>
      <c r="AI34" s="651"/>
      <c r="AJ34" s="651"/>
      <c r="AK34" s="651"/>
      <c r="AL34" s="651"/>
      <c r="AM34" s="651"/>
      <c r="AN34" s="651"/>
      <c r="AO34" s="651"/>
      <c r="AP34" s="651"/>
      <c r="AQ34" s="651"/>
      <c r="AR34" s="651"/>
      <c r="AS34" s="651"/>
      <c r="AT34" s="651"/>
      <c r="AU34" s="651"/>
      <c r="AV34" s="651"/>
      <c r="AW34" s="651"/>
      <c r="AX34" s="651"/>
      <c r="AY34" s="651"/>
      <c r="AZ34" s="651"/>
      <c r="BA34" s="651"/>
      <c r="BB34" s="651"/>
      <c r="BC34" s="651"/>
      <c r="BD34" s="651"/>
      <c r="BE34" s="651"/>
      <c r="BG34" s="122"/>
      <c r="BH34" s="122"/>
      <c r="BI34" s="122"/>
      <c r="BJ34" s="122"/>
      <c r="BK34" s="122"/>
      <c r="BL34" s="120"/>
      <c r="BM34" s="120"/>
      <c r="BN34" s="120"/>
      <c r="BO34" s="120"/>
      <c r="BP34" s="120"/>
      <c r="BQ34" s="120"/>
      <c r="BR34" s="120"/>
      <c r="BS34" s="120"/>
      <c r="BT34" s="120"/>
      <c r="BU34" s="120"/>
      <c r="BV34" s="120"/>
      <c r="BW34" s="120"/>
      <c r="BX34" s="120"/>
      <c r="BY34" s="120"/>
      <c r="BZ34" s="120"/>
      <c r="CA34" s="120"/>
      <c r="CB34" s="120"/>
      <c r="CC34" s="120"/>
      <c r="CD34" s="120"/>
      <c r="CE34" s="120"/>
    </row>
    <row r="35" spans="1:83" s="110" customFormat="1" ht="43.5" customHeight="1" x14ac:dyDescent="0.25">
      <c r="A35" s="197"/>
      <c r="B35" s="495" t="s">
        <v>843</v>
      </c>
      <c r="C35" s="779" t="str">
        <f t="shared" si="7"/>
        <v>Not Applicable</v>
      </c>
      <c r="D35" s="551"/>
      <c r="E35" s="551"/>
      <c r="F35" s="551"/>
      <c r="G35" s="651"/>
      <c r="H35" s="651"/>
      <c r="I35" s="651"/>
      <c r="J35" s="651"/>
      <c r="K35" s="651"/>
      <c r="L35" s="651"/>
      <c r="M35" s="651"/>
      <c r="N35" s="651"/>
      <c r="O35" s="651"/>
      <c r="P35" s="651"/>
      <c r="Q35" s="651"/>
      <c r="R35" s="651"/>
      <c r="S35" s="651"/>
      <c r="T35" s="651"/>
      <c r="U35" s="651"/>
      <c r="V35" s="651"/>
      <c r="W35" s="651"/>
      <c r="X35" s="651"/>
      <c r="Y35" s="651"/>
      <c r="Z35" s="651"/>
      <c r="AA35" s="651"/>
      <c r="AB35" s="651"/>
      <c r="AC35" s="651"/>
      <c r="AD35" s="651"/>
      <c r="AE35" s="651"/>
      <c r="AF35" s="651"/>
      <c r="AG35" s="651"/>
      <c r="AH35" s="651"/>
      <c r="AI35" s="651"/>
      <c r="AJ35" s="651"/>
      <c r="AK35" s="651"/>
      <c r="AL35" s="651"/>
      <c r="AM35" s="651"/>
      <c r="AN35" s="651"/>
      <c r="AO35" s="651"/>
      <c r="AP35" s="651"/>
      <c r="AQ35" s="651"/>
      <c r="AR35" s="651"/>
      <c r="AS35" s="651"/>
      <c r="AT35" s="651"/>
      <c r="AU35" s="651"/>
      <c r="AV35" s="651"/>
      <c r="AW35" s="651"/>
      <c r="AX35" s="651"/>
      <c r="AY35" s="651"/>
      <c r="AZ35" s="651"/>
      <c r="BA35" s="651"/>
      <c r="BB35" s="651"/>
      <c r="BC35" s="651"/>
      <c r="BD35" s="651"/>
      <c r="BE35" s="651"/>
      <c r="BG35" s="122"/>
      <c r="BH35" s="122"/>
      <c r="BI35" s="122"/>
      <c r="BJ35" s="122"/>
      <c r="BK35" s="122"/>
      <c r="BL35" s="120"/>
      <c r="BM35" s="120"/>
      <c r="BN35" s="120"/>
      <c r="BO35" s="120"/>
      <c r="BP35" s="120"/>
      <c r="BQ35" s="120"/>
      <c r="BR35" s="120"/>
      <c r="BS35" s="120"/>
      <c r="BT35" s="120"/>
      <c r="BU35" s="120"/>
      <c r="BV35" s="120"/>
      <c r="BW35" s="120"/>
      <c r="BX35" s="120"/>
      <c r="BY35" s="120"/>
      <c r="BZ35" s="120"/>
      <c r="CA35" s="120"/>
      <c r="CB35" s="120"/>
      <c r="CC35" s="120"/>
      <c r="CD35" s="120"/>
      <c r="CE35" s="120"/>
    </row>
    <row r="36" spans="1:83" s="110" customFormat="1" ht="43.5" customHeight="1" x14ac:dyDescent="0.25">
      <c r="A36" s="197"/>
      <c r="B36" s="495" t="s">
        <v>844</v>
      </c>
      <c r="C36" s="779" t="str">
        <f t="shared" si="7"/>
        <v>Not Applicable</v>
      </c>
      <c r="D36" s="551"/>
      <c r="E36" s="551"/>
      <c r="F36" s="551"/>
      <c r="G36" s="651"/>
      <c r="H36" s="651"/>
      <c r="I36" s="651"/>
      <c r="J36" s="651"/>
      <c r="K36" s="651"/>
      <c r="L36" s="651"/>
      <c r="M36" s="651"/>
      <c r="N36" s="651"/>
      <c r="O36" s="651"/>
      <c r="P36" s="651"/>
      <c r="Q36" s="651"/>
      <c r="R36" s="651"/>
      <c r="S36" s="651"/>
      <c r="T36" s="651"/>
      <c r="U36" s="651"/>
      <c r="V36" s="651"/>
      <c r="W36" s="651"/>
      <c r="X36" s="651"/>
      <c r="Y36" s="651"/>
      <c r="Z36" s="651"/>
      <c r="AA36" s="651"/>
      <c r="AB36" s="651"/>
      <c r="AC36" s="651"/>
      <c r="AD36" s="651"/>
      <c r="AE36" s="651"/>
      <c r="AF36" s="651"/>
      <c r="AG36" s="651"/>
      <c r="AH36" s="651"/>
      <c r="AI36" s="651"/>
      <c r="AJ36" s="651"/>
      <c r="AK36" s="651"/>
      <c r="AL36" s="651"/>
      <c r="AM36" s="651"/>
      <c r="AN36" s="651"/>
      <c r="AO36" s="651"/>
      <c r="AP36" s="651"/>
      <c r="AQ36" s="651"/>
      <c r="AR36" s="651"/>
      <c r="AS36" s="651"/>
      <c r="AT36" s="651"/>
      <c r="AU36" s="651"/>
      <c r="AV36" s="651"/>
      <c r="AW36" s="651"/>
      <c r="AX36" s="651"/>
      <c r="AY36" s="651"/>
      <c r="AZ36" s="651"/>
      <c r="BA36" s="651"/>
      <c r="BB36" s="651"/>
      <c r="BC36" s="651"/>
      <c r="BD36" s="651"/>
      <c r="BE36" s="651"/>
      <c r="BG36" s="122"/>
      <c r="BH36" s="122"/>
      <c r="BI36" s="122"/>
      <c r="BJ36" s="122"/>
      <c r="BK36" s="122"/>
      <c r="BL36" s="120"/>
      <c r="BM36" s="120"/>
      <c r="BN36" s="120"/>
      <c r="BO36" s="120"/>
      <c r="BP36" s="120"/>
      <c r="BQ36" s="120"/>
      <c r="BR36" s="120"/>
      <c r="BS36" s="120"/>
      <c r="BT36" s="120"/>
      <c r="BU36" s="120"/>
      <c r="BV36" s="120"/>
      <c r="BW36" s="120"/>
      <c r="BX36" s="120"/>
      <c r="BY36" s="120"/>
      <c r="BZ36" s="120"/>
      <c r="CA36" s="120"/>
      <c r="CB36" s="120"/>
      <c r="CC36" s="120"/>
      <c r="CD36" s="120"/>
      <c r="CE36" s="120"/>
    </row>
    <row r="37" spans="1:83" s="110" customFormat="1" ht="43.5" customHeight="1" x14ac:dyDescent="0.25">
      <c r="A37" s="197"/>
      <c r="B37" s="495" t="s">
        <v>845</v>
      </c>
      <c r="C37" s="779" t="str">
        <f t="shared" si="7"/>
        <v>Not Applicable</v>
      </c>
      <c r="D37" s="551"/>
      <c r="E37" s="551"/>
      <c r="F37" s="551"/>
      <c r="G37" s="651"/>
      <c r="H37" s="651"/>
      <c r="I37" s="651"/>
      <c r="J37" s="651"/>
      <c r="K37" s="651"/>
      <c r="L37" s="651"/>
      <c r="M37" s="651"/>
      <c r="N37" s="651"/>
      <c r="O37" s="651"/>
      <c r="P37" s="651"/>
      <c r="Q37" s="651"/>
      <c r="R37" s="651"/>
      <c r="S37" s="651"/>
      <c r="T37" s="651"/>
      <c r="U37" s="651"/>
      <c r="V37" s="651"/>
      <c r="W37" s="651"/>
      <c r="X37" s="651"/>
      <c r="Y37" s="651"/>
      <c r="Z37" s="651"/>
      <c r="AA37" s="651"/>
      <c r="AB37" s="651"/>
      <c r="AC37" s="651"/>
      <c r="AD37" s="651"/>
      <c r="AE37" s="651"/>
      <c r="AF37" s="651"/>
      <c r="AG37" s="651"/>
      <c r="AH37" s="651"/>
      <c r="AI37" s="651"/>
      <c r="AJ37" s="651"/>
      <c r="AK37" s="651"/>
      <c r="AL37" s="651"/>
      <c r="AM37" s="651"/>
      <c r="AN37" s="651"/>
      <c r="AO37" s="651"/>
      <c r="AP37" s="651"/>
      <c r="AQ37" s="651"/>
      <c r="AR37" s="651"/>
      <c r="AS37" s="651"/>
      <c r="AT37" s="651"/>
      <c r="AU37" s="651"/>
      <c r="AV37" s="651"/>
      <c r="AW37" s="651"/>
      <c r="AX37" s="651"/>
      <c r="AY37" s="651"/>
      <c r="AZ37" s="651"/>
      <c r="BA37" s="651"/>
      <c r="BB37" s="651"/>
      <c r="BC37" s="651"/>
      <c r="BD37" s="651"/>
      <c r="BE37" s="651"/>
      <c r="BG37" s="122"/>
      <c r="BH37" s="122"/>
      <c r="BI37" s="122"/>
      <c r="BJ37" s="122"/>
      <c r="BK37" s="122"/>
      <c r="BL37" s="120"/>
      <c r="BM37" s="120"/>
      <c r="BN37" s="120"/>
      <c r="BO37" s="120"/>
      <c r="BP37" s="120"/>
      <c r="BQ37" s="120"/>
      <c r="BR37" s="120"/>
      <c r="BS37" s="120"/>
      <c r="BT37" s="120"/>
      <c r="BU37" s="120"/>
      <c r="BV37" s="120"/>
      <c r="BW37" s="120"/>
      <c r="BX37" s="120"/>
      <c r="BY37" s="120"/>
      <c r="BZ37" s="120"/>
      <c r="CA37" s="120"/>
      <c r="CB37" s="120"/>
      <c r="CC37" s="120"/>
      <c r="CD37" s="120"/>
      <c r="CE37" s="120"/>
    </row>
    <row r="38" spans="1:83" s="110" customFormat="1" ht="43.5" customHeight="1" x14ac:dyDescent="0.25">
      <c r="A38" s="197"/>
      <c r="B38" s="495" t="s">
        <v>846</v>
      </c>
      <c r="C38" s="779" t="str">
        <f t="shared" si="7"/>
        <v>Not Applicable</v>
      </c>
      <c r="D38" s="551"/>
      <c r="E38" s="551"/>
      <c r="F38" s="551"/>
      <c r="G38" s="651"/>
      <c r="H38" s="651"/>
      <c r="I38" s="651"/>
      <c r="J38" s="651"/>
      <c r="K38" s="651"/>
      <c r="L38" s="651"/>
      <c r="M38" s="651"/>
      <c r="N38" s="651"/>
      <c r="O38" s="651"/>
      <c r="P38" s="651"/>
      <c r="Q38" s="651"/>
      <c r="R38" s="651"/>
      <c r="S38" s="651"/>
      <c r="T38" s="651"/>
      <c r="U38" s="651"/>
      <c r="V38" s="651"/>
      <c r="W38" s="651"/>
      <c r="X38" s="651"/>
      <c r="Y38" s="651"/>
      <c r="Z38" s="651"/>
      <c r="AA38" s="651"/>
      <c r="AB38" s="651"/>
      <c r="AC38" s="651"/>
      <c r="AD38" s="651"/>
      <c r="AE38" s="651"/>
      <c r="AF38" s="651"/>
      <c r="AG38" s="651"/>
      <c r="AH38" s="651"/>
      <c r="AI38" s="651"/>
      <c r="AJ38" s="651"/>
      <c r="AK38" s="651"/>
      <c r="AL38" s="651"/>
      <c r="AM38" s="651"/>
      <c r="AN38" s="651"/>
      <c r="AO38" s="651"/>
      <c r="AP38" s="651"/>
      <c r="AQ38" s="651"/>
      <c r="AR38" s="651"/>
      <c r="AS38" s="651"/>
      <c r="AT38" s="651"/>
      <c r="AU38" s="651"/>
      <c r="AV38" s="651"/>
      <c r="AW38" s="651"/>
      <c r="AX38" s="651"/>
      <c r="AY38" s="651"/>
      <c r="AZ38" s="651"/>
      <c r="BA38" s="651"/>
      <c r="BB38" s="651"/>
      <c r="BC38" s="651"/>
      <c r="BD38" s="651"/>
      <c r="BE38" s="651"/>
      <c r="BG38" s="122"/>
      <c r="BH38" s="122"/>
      <c r="BI38" s="122"/>
      <c r="BJ38" s="122"/>
      <c r="BK38" s="122"/>
      <c r="BL38" s="120"/>
      <c r="BM38" s="120"/>
      <c r="BN38" s="120"/>
      <c r="BO38" s="120"/>
      <c r="BP38" s="120"/>
      <c r="BQ38" s="120"/>
      <c r="BR38" s="120"/>
      <c r="BS38" s="120"/>
      <c r="BT38" s="120"/>
      <c r="BU38" s="120"/>
      <c r="BV38" s="120"/>
      <c r="BW38" s="120"/>
      <c r="BX38" s="120"/>
      <c r="BY38" s="120"/>
      <c r="BZ38" s="120"/>
      <c r="CA38" s="120"/>
      <c r="CB38" s="120"/>
      <c r="CC38" s="120"/>
      <c r="CD38" s="120"/>
      <c r="CE38" s="120"/>
    </row>
    <row r="39" spans="1:83" s="110" customFormat="1" ht="43.5" customHeight="1" x14ac:dyDescent="0.25">
      <c r="A39" s="197"/>
      <c r="B39" s="495" t="s">
        <v>847</v>
      </c>
      <c r="C39" s="779" t="str">
        <f t="shared" si="7"/>
        <v>Not Applicable</v>
      </c>
      <c r="D39" s="551"/>
      <c r="E39" s="551"/>
      <c r="F39" s="551"/>
      <c r="G39" s="651"/>
      <c r="H39" s="651"/>
      <c r="I39" s="651"/>
      <c r="J39" s="651"/>
      <c r="K39" s="651"/>
      <c r="L39" s="651"/>
      <c r="M39" s="651"/>
      <c r="N39" s="651"/>
      <c r="O39" s="651"/>
      <c r="P39" s="651"/>
      <c r="Q39" s="651"/>
      <c r="R39" s="651"/>
      <c r="S39" s="651"/>
      <c r="T39" s="651"/>
      <c r="U39" s="651"/>
      <c r="V39" s="651"/>
      <c r="W39" s="651"/>
      <c r="X39" s="651"/>
      <c r="Y39" s="651"/>
      <c r="Z39" s="651"/>
      <c r="AA39" s="651"/>
      <c r="AB39" s="651"/>
      <c r="AC39" s="651"/>
      <c r="AD39" s="651"/>
      <c r="AE39" s="651"/>
      <c r="AF39" s="651"/>
      <c r="AG39" s="651"/>
      <c r="AH39" s="651"/>
      <c r="AI39" s="651"/>
      <c r="AJ39" s="651"/>
      <c r="AK39" s="651"/>
      <c r="AL39" s="651"/>
      <c r="AM39" s="651"/>
      <c r="AN39" s="651"/>
      <c r="AO39" s="651"/>
      <c r="AP39" s="651"/>
      <c r="AQ39" s="651"/>
      <c r="AR39" s="651"/>
      <c r="AS39" s="651"/>
      <c r="AT39" s="651"/>
      <c r="AU39" s="651"/>
      <c r="AV39" s="651"/>
      <c r="AW39" s="651"/>
      <c r="AX39" s="651"/>
      <c r="AY39" s="651"/>
      <c r="AZ39" s="651"/>
      <c r="BA39" s="651"/>
      <c r="BB39" s="651"/>
      <c r="BC39" s="651"/>
      <c r="BD39" s="651"/>
      <c r="BE39" s="651"/>
      <c r="BG39" s="122"/>
      <c r="BH39" s="122"/>
      <c r="BI39" s="122"/>
      <c r="BJ39" s="122"/>
      <c r="BK39" s="122"/>
      <c r="BL39" s="120"/>
      <c r="BM39" s="120"/>
      <c r="BN39" s="120"/>
      <c r="BO39" s="120"/>
      <c r="BP39" s="120"/>
      <c r="BQ39" s="120"/>
      <c r="BR39" s="120"/>
      <c r="BS39" s="120"/>
      <c r="BT39" s="120"/>
      <c r="BU39" s="120"/>
      <c r="BV39" s="120"/>
      <c r="BW39" s="120"/>
      <c r="BX39" s="120"/>
      <c r="BY39" s="120"/>
      <c r="BZ39" s="120"/>
      <c r="CA39" s="120"/>
      <c r="CB39" s="120"/>
      <c r="CC39" s="120"/>
      <c r="CD39" s="120"/>
      <c r="CE39" s="120"/>
    </row>
    <row r="40" spans="1:83" s="110" customFormat="1" ht="43.5" customHeight="1" x14ac:dyDescent="0.25">
      <c r="A40" s="197"/>
      <c r="B40" s="495" t="s">
        <v>848</v>
      </c>
      <c r="C40" s="779" t="str">
        <f t="shared" si="7"/>
        <v>Not Applicable</v>
      </c>
      <c r="D40" s="551"/>
      <c r="E40" s="551"/>
      <c r="F40" s="551"/>
      <c r="G40" s="651"/>
      <c r="H40" s="651"/>
      <c r="I40" s="651"/>
      <c r="J40" s="651"/>
      <c r="K40" s="651"/>
      <c r="L40" s="651"/>
      <c r="M40" s="651"/>
      <c r="N40" s="651"/>
      <c r="O40" s="651"/>
      <c r="P40" s="651"/>
      <c r="Q40" s="651"/>
      <c r="R40" s="651"/>
      <c r="S40" s="651"/>
      <c r="T40" s="651"/>
      <c r="U40" s="651"/>
      <c r="V40" s="651"/>
      <c r="W40" s="651"/>
      <c r="X40" s="651"/>
      <c r="Y40" s="651"/>
      <c r="Z40" s="651"/>
      <c r="AA40" s="651"/>
      <c r="AB40" s="651"/>
      <c r="AC40" s="651"/>
      <c r="AD40" s="651"/>
      <c r="AE40" s="651"/>
      <c r="AF40" s="651"/>
      <c r="AG40" s="651"/>
      <c r="AH40" s="651"/>
      <c r="AI40" s="651"/>
      <c r="AJ40" s="651"/>
      <c r="AK40" s="651"/>
      <c r="AL40" s="651"/>
      <c r="AM40" s="651"/>
      <c r="AN40" s="651"/>
      <c r="AO40" s="651"/>
      <c r="AP40" s="651"/>
      <c r="AQ40" s="651"/>
      <c r="AR40" s="651"/>
      <c r="AS40" s="651"/>
      <c r="AT40" s="651"/>
      <c r="AU40" s="651"/>
      <c r="AV40" s="651"/>
      <c r="AW40" s="651"/>
      <c r="AX40" s="651"/>
      <c r="AY40" s="651"/>
      <c r="AZ40" s="651"/>
      <c r="BA40" s="651"/>
      <c r="BB40" s="651"/>
      <c r="BC40" s="651"/>
      <c r="BD40" s="651"/>
      <c r="BE40" s="651"/>
      <c r="BG40" s="122"/>
      <c r="BH40" s="122"/>
      <c r="BI40" s="122"/>
      <c r="BJ40" s="122"/>
      <c r="BK40" s="122"/>
      <c r="BL40" s="120"/>
      <c r="BM40" s="120"/>
      <c r="BN40" s="120"/>
      <c r="BO40" s="120"/>
      <c r="BP40" s="120"/>
      <c r="BQ40" s="120"/>
      <c r="BR40" s="120"/>
      <c r="BS40" s="120"/>
      <c r="BT40" s="120"/>
      <c r="BU40" s="120"/>
      <c r="BV40" s="120"/>
      <c r="BW40" s="120"/>
      <c r="BX40" s="120"/>
      <c r="BY40" s="120"/>
      <c r="BZ40" s="120"/>
      <c r="CA40" s="120"/>
      <c r="CB40" s="120"/>
      <c r="CC40" s="120"/>
      <c r="CD40" s="120"/>
      <c r="CE40" s="120"/>
    </row>
    <row r="41" spans="1:83" s="110" customFormat="1" ht="43.5" customHeight="1" x14ac:dyDescent="0.25">
      <c r="A41" s="197"/>
      <c r="B41" s="495" t="s">
        <v>849</v>
      </c>
      <c r="C41" s="779" t="str">
        <f t="shared" si="7"/>
        <v>Not Applicable</v>
      </c>
      <c r="D41" s="551"/>
      <c r="E41" s="551"/>
      <c r="F41" s="551"/>
      <c r="G41" s="651"/>
      <c r="H41" s="651"/>
      <c r="I41" s="651"/>
      <c r="J41" s="651"/>
      <c r="K41" s="651"/>
      <c r="L41" s="651"/>
      <c r="M41" s="651"/>
      <c r="N41" s="651"/>
      <c r="O41" s="651"/>
      <c r="P41" s="651"/>
      <c r="Q41" s="651"/>
      <c r="R41" s="651"/>
      <c r="S41" s="651"/>
      <c r="T41" s="651"/>
      <c r="U41" s="651"/>
      <c r="V41" s="651"/>
      <c r="W41" s="651"/>
      <c r="X41" s="651"/>
      <c r="Y41" s="651"/>
      <c r="Z41" s="651"/>
      <c r="AA41" s="651"/>
      <c r="AB41" s="651"/>
      <c r="AC41" s="651"/>
      <c r="AD41" s="651"/>
      <c r="AE41" s="651"/>
      <c r="AF41" s="651"/>
      <c r="AG41" s="651"/>
      <c r="AH41" s="651"/>
      <c r="AI41" s="651"/>
      <c r="AJ41" s="651"/>
      <c r="AK41" s="651"/>
      <c r="AL41" s="651"/>
      <c r="AM41" s="651"/>
      <c r="AN41" s="651"/>
      <c r="AO41" s="651"/>
      <c r="AP41" s="651"/>
      <c r="AQ41" s="651"/>
      <c r="AR41" s="651"/>
      <c r="AS41" s="651"/>
      <c r="AT41" s="651"/>
      <c r="AU41" s="651"/>
      <c r="AV41" s="651"/>
      <c r="AW41" s="651"/>
      <c r="AX41" s="651"/>
      <c r="AY41" s="651"/>
      <c r="AZ41" s="651"/>
      <c r="BA41" s="651"/>
      <c r="BB41" s="651"/>
      <c r="BC41" s="651"/>
      <c r="BD41" s="651"/>
      <c r="BE41" s="651"/>
      <c r="BG41" s="122"/>
      <c r="BH41" s="122"/>
      <c r="BI41" s="122"/>
      <c r="BJ41" s="122"/>
      <c r="BK41" s="122"/>
      <c r="BL41" s="120"/>
      <c r="BM41" s="120"/>
      <c r="BN41" s="120"/>
      <c r="BO41" s="120"/>
      <c r="BP41" s="120"/>
      <c r="BQ41" s="120"/>
      <c r="BR41" s="120"/>
      <c r="BS41" s="120"/>
      <c r="BT41" s="120"/>
      <c r="BU41" s="120"/>
      <c r="BV41" s="120"/>
      <c r="BW41" s="120"/>
      <c r="BX41" s="120"/>
      <c r="BY41" s="120"/>
      <c r="BZ41" s="120"/>
      <c r="CA41" s="120"/>
      <c r="CB41" s="120"/>
      <c r="CC41" s="120"/>
      <c r="CD41" s="120"/>
      <c r="CE41" s="120"/>
    </row>
    <row r="42" spans="1:83" s="110" customFormat="1" ht="43.5" customHeight="1" x14ac:dyDescent="0.25">
      <c r="A42" s="197"/>
      <c r="B42" s="495" t="s">
        <v>850</v>
      </c>
      <c r="C42" s="779" t="str">
        <f t="shared" si="7"/>
        <v>Not Applicable</v>
      </c>
      <c r="D42" s="551"/>
      <c r="E42" s="551"/>
      <c r="F42" s="551"/>
      <c r="G42" s="651"/>
      <c r="H42" s="651"/>
      <c r="I42" s="651"/>
      <c r="J42" s="651"/>
      <c r="K42" s="651"/>
      <c r="L42" s="651"/>
      <c r="M42" s="651"/>
      <c r="N42" s="651"/>
      <c r="O42" s="651"/>
      <c r="P42" s="651"/>
      <c r="Q42" s="651"/>
      <c r="R42" s="651"/>
      <c r="S42" s="651"/>
      <c r="T42" s="651"/>
      <c r="U42" s="651"/>
      <c r="V42" s="651"/>
      <c r="W42" s="651"/>
      <c r="X42" s="651"/>
      <c r="Y42" s="651"/>
      <c r="Z42" s="651"/>
      <c r="AA42" s="651"/>
      <c r="AB42" s="651"/>
      <c r="AC42" s="651"/>
      <c r="AD42" s="651"/>
      <c r="AE42" s="651"/>
      <c r="AF42" s="651"/>
      <c r="AG42" s="651"/>
      <c r="AH42" s="651"/>
      <c r="AI42" s="651"/>
      <c r="AJ42" s="651"/>
      <c r="AK42" s="651"/>
      <c r="AL42" s="651"/>
      <c r="AM42" s="651"/>
      <c r="AN42" s="651"/>
      <c r="AO42" s="651"/>
      <c r="AP42" s="651"/>
      <c r="AQ42" s="651"/>
      <c r="AR42" s="651"/>
      <c r="AS42" s="651"/>
      <c r="AT42" s="651"/>
      <c r="AU42" s="651"/>
      <c r="AV42" s="651"/>
      <c r="AW42" s="651"/>
      <c r="AX42" s="651"/>
      <c r="AY42" s="651"/>
      <c r="AZ42" s="651"/>
      <c r="BA42" s="651"/>
      <c r="BB42" s="651"/>
      <c r="BC42" s="651"/>
      <c r="BD42" s="651"/>
      <c r="BE42" s="651"/>
      <c r="BG42" s="122"/>
      <c r="BH42" s="122"/>
      <c r="BI42" s="122"/>
      <c r="BJ42" s="122"/>
      <c r="BK42" s="122"/>
      <c r="BL42" s="120"/>
      <c r="BM42" s="120"/>
      <c r="BN42" s="120"/>
      <c r="BO42" s="120"/>
      <c r="BP42" s="120"/>
      <c r="BQ42" s="120"/>
      <c r="BR42" s="120"/>
      <c r="BS42" s="120"/>
      <c r="BT42" s="120"/>
      <c r="BU42" s="120"/>
      <c r="BV42" s="120"/>
      <c r="BW42" s="120"/>
      <c r="BX42" s="120"/>
      <c r="BY42" s="120"/>
      <c r="BZ42" s="120"/>
      <c r="CA42" s="120"/>
      <c r="CB42" s="120"/>
      <c r="CC42" s="120"/>
      <c r="CD42" s="120"/>
      <c r="CE42" s="120"/>
    </row>
    <row r="43" spans="1:83" s="110" customFormat="1" ht="43.5" customHeight="1" x14ac:dyDescent="0.25">
      <c r="A43" s="197"/>
      <c r="B43" s="495" t="s">
        <v>851</v>
      </c>
      <c r="C43" s="779" t="str">
        <f t="shared" si="7"/>
        <v>Not Applicable</v>
      </c>
      <c r="D43" s="551"/>
      <c r="E43" s="551"/>
      <c r="F43" s="551"/>
      <c r="G43" s="651"/>
      <c r="H43" s="651"/>
      <c r="I43" s="651"/>
      <c r="J43" s="651"/>
      <c r="K43" s="651"/>
      <c r="L43" s="651"/>
      <c r="M43" s="651"/>
      <c r="N43" s="651"/>
      <c r="O43" s="651"/>
      <c r="P43" s="651"/>
      <c r="Q43" s="651"/>
      <c r="R43" s="651"/>
      <c r="S43" s="651"/>
      <c r="T43" s="651"/>
      <c r="U43" s="651"/>
      <c r="V43" s="651"/>
      <c r="W43" s="651"/>
      <c r="X43" s="651"/>
      <c r="Y43" s="651"/>
      <c r="Z43" s="651"/>
      <c r="AA43" s="651"/>
      <c r="AB43" s="651"/>
      <c r="AC43" s="651"/>
      <c r="AD43" s="651"/>
      <c r="AE43" s="651"/>
      <c r="AF43" s="651"/>
      <c r="AG43" s="651"/>
      <c r="AH43" s="651"/>
      <c r="AI43" s="651"/>
      <c r="AJ43" s="651"/>
      <c r="AK43" s="651"/>
      <c r="AL43" s="651"/>
      <c r="AM43" s="651"/>
      <c r="AN43" s="651"/>
      <c r="AO43" s="651"/>
      <c r="AP43" s="651"/>
      <c r="AQ43" s="651"/>
      <c r="AR43" s="651"/>
      <c r="AS43" s="651"/>
      <c r="AT43" s="651"/>
      <c r="AU43" s="651"/>
      <c r="AV43" s="651"/>
      <c r="AW43" s="651"/>
      <c r="AX43" s="651"/>
      <c r="AY43" s="651"/>
      <c r="AZ43" s="651"/>
      <c r="BA43" s="651"/>
      <c r="BB43" s="651"/>
      <c r="BC43" s="651"/>
      <c r="BD43" s="651"/>
      <c r="BE43" s="651"/>
      <c r="BG43" s="122"/>
      <c r="BH43" s="122"/>
      <c r="BI43" s="122"/>
      <c r="BJ43" s="122"/>
      <c r="BK43" s="122"/>
      <c r="BL43" s="120"/>
      <c r="BM43" s="120"/>
      <c r="BN43" s="120"/>
      <c r="BO43" s="120"/>
      <c r="BP43" s="120"/>
      <c r="BQ43" s="120"/>
      <c r="BR43" s="120"/>
      <c r="BS43" s="120"/>
      <c r="BT43" s="120"/>
      <c r="BU43" s="120"/>
      <c r="BV43" s="120"/>
      <c r="BW43" s="120"/>
      <c r="BX43" s="120"/>
      <c r="BY43" s="120"/>
      <c r="BZ43" s="120"/>
      <c r="CA43" s="120"/>
      <c r="CB43" s="120"/>
      <c r="CC43" s="120"/>
      <c r="CD43" s="120"/>
      <c r="CE43" s="120"/>
    </row>
    <row r="44" spans="1:83" s="110" customFormat="1" ht="43.5" customHeight="1" x14ac:dyDescent="0.25">
      <c r="A44" s="197"/>
      <c r="B44" s="495" t="s">
        <v>852</v>
      </c>
      <c r="C44" s="779" t="str">
        <f t="shared" si="7"/>
        <v>Not Applicable</v>
      </c>
      <c r="D44" s="551"/>
      <c r="E44" s="551"/>
      <c r="F44" s="551"/>
      <c r="G44" s="651"/>
      <c r="H44" s="651"/>
      <c r="I44" s="651"/>
      <c r="J44" s="651"/>
      <c r="K44" s="651"/>
      <c r="L44" s="651"/>
      <c r="M44" s="651"/>
      <c r="N44" s="651"/>
      <c r="O44" s="651"/>
      <c r="P44" s="651"/>
      <c r="Q44" s="651"/>
      <c r="R44" s="651"/>
      <c r="S44" s="651"/>
      <c r="T44" s="651"/>
      <c r="U44" s="651"/>
      <c r="V44" s="651"/>
      <c r="W44" s="651"/>
      <c r="X44" s="651"/>
      <c r="Y44" s="651"/>
      <c r="Z44" s="651"/>
      <c r="AA44" s="651"/>
      <c r="AB44" s="651"/>
      <c r="AC44" s="651"/>
      <c r="AD44" s="651"/>
      <c r="AE44" s="651"/>
      <c r="AF44" s="651"/>
      <c r="AG44" s="651"/>
      <c r="AH44" s="651"/>
      <c r="AI44" s="651"/>
      <c r="AJ44" s="651"/>
      <c r="AK44" s="651"/>
      <c r="AL44" s="651"/>
      <c r="AM44" s="651"/>
      <c r="AN44" s="651"/>
      <c r="AO44" s="651"/>
      <c r="AP44" s="651"/>
      <c r="AQ44" s="651"/>
      <c r="AR44" s="651"/>
      <c r="AS44" s="651"/>
      <c r="AT44" s="651"/>
      <c r="AU44" s="651"/>
      <c r="AV44" s="651"/>
      <c r="AW44" s="651"/>
      <c r="AX44" s="651"/>
      <c r="AY44" s="651"/>
      <c r="AZ44" s="651"/>
      <c r="BA44" s="651"/>
      <c r="BB44" s="651"/>
      <c r="BC44" s="651"/>
      <c r="BD44" s="651"/>
      <c r="BE44" s="651"/>
      <c r="BG44" s="122"/>
      <c r="BH44" s="122"/>
      <c r="BI44" s="122"/>
      <c r="BJ44" s="122"/>
      <c r="BK44" s="122"/>
      <c r="BL44" s="120"/>
      <c r="BM44" s="120"/>
      <c r="BN44" s="120"/>
      <c r="BO44" s="120"/>
      <c r="BP44" s="120"/>
      <c r="BQ44" s="120"/>
      <c r="BR44" s="120"/>
      <c r="BS44" s="120"/>
      <c r="BT44" s="120"/>
      <c r="BU44" s="120"/>
      <c r="BV44" s="120"/>
      <c r="BW44" s="120"/>
      <c r="BX44" s="120"/>
      <c r="BY44" s="120"/>
      <c r="BZ44" s="120"/>
      <c r="CA44" s="120"/>
      <c r="CB44" s="120"/>
      <c r="CC44" s="120"/>
      <c r="CD44" s="120"/>
      <c r="CE44" s="120"/>
    </row>
    <row r="45" spans="1:83" s="110" customFormat="1" ht="43.5" customHeight="1" x14ac:dyDescent="0.25">
      <c r="A45" s="197"/>
      <c r="B45" s="495" t="s">
        <v>853</v>
      </c>
      <c r="C45" s="779" t="str">
        <f t="shared" si="7"/>
        <v>Not Applicable</v>
      </c>
      <c r="D45" s="551"/>
      <c r="E45" s="551"/>
      <c r="F45" s="551"/>
      <c r="G45" s="651"/>
      <c r="H45" s="651"/>
      <c r="I45" s="651"/>
      <c r="J45" s="651"/>
      <c r="K45" s="651"/>
      <c r="L45" s="651"/>
      <c r="M45" s="651"/>
      <c r="N45" s="651"/>
      <c r="O45" s="651"/>
      <c r="P45" s="651"/>
      <c r="Q45" s="651"/>
      <c r="R45" s="651"/>
      <c r="S45" s="651"/>
      <c r="T45" s="651"/>
      <c r="U45" s="651"/>
      <c r="V45" s="651"/>
      <c r="W45" s="651"/>
      <c r="X45" s="651"/>
      <c r="Y45" s="651"/>
      <c r="Z45" s="651"/>
      <c r="AA45" s="651"/>
      <c r="AB45" s="651"/>
      <c r="AC45" s="651"/>
      <c r="AD45" s="651"/>
      <c r="AE45" s="651"/>
      <c r="AF45" s="651"/>
      <c r="AG45" s="651"/>
      <c r="AH45" s="651"/>
      <c r="AI45" s="651"/>
      <c r="AJ45" s="651"/>
      <c r="AK45" s="651"/>
      <c r="AL45" s="651"/>
      <c r="AM45" s="651"/>
      <c r="AN45" s="651"/>
      <c r="AO45" s="651"/>
      <c r="AP45" s="651"/>
      <c r="AQ45" s="651"/>
      <c r="AR45" s="651"/>
      <c r="AS45" s="651"/>
      <c r="AT45" s="651"/>
      <c r="AU45" s="651"/>
      <c r="AV45" s="651"/>
      <c r="AW45" s="651"/>
      <c r="AX45" s="651"/>
      <c r="AY45" s="651"/>
      <c r="AZ45" s="651"/>
      <c r="BA45" s="651"/>
      <c r="BB45" s="651"/>
      <c r="BC45" s="651"/>
      <c r="BD45" s="651"/>
      <c r="BE45" s="651"/>
      <c r="BG45" s="122"/>
      <c r="BH45" s="122"/>
      <c r="BI45" s="122"/>
      <c r="BJ45" s="122"/>
      <c r="BK45" s="122"/>
      <c r="BL45" s="120"/>
      <c r="BM45" s="120"/>
      <c r="BN45" s="120"/>
      <c r="BO45" s="120"/>
      <c r="BP45" s="120"/>
      <c r="BQ45" s="120"/>
      <c r="BR45" s="120"/>
      <c r="BS45" s="120"/>
      <c r="BT45" s="120"/>
      <c r="BU45" s="120"/>
      <c r="BV45" s="120"/>
      <c r="BW45" s="120"/>
      <c r="BX45" s="120"/>
      <c r="BY45" s="120"/>
      <c r="BZ45" s="120"/>
      <c r="CA45" s="120"/>
      <c r="CB45" s="120"/>
      <c r="CC45" s="120"/>
      <c r="CD45" s="120"/>
      <c r="CE45" s="120"/>
    </row>
    <row r="46" spans="1:83" s="110" customFormat="1" ht="43.5" customHeight="1" x14ac:dyDescent="0.25">
      <c r="A46" s="197"/>
      <c r="B46" s="495" t="s">
        <v>854</v>
      </c>
      <c r="C46" s="779" t="str">
        <f t="shared" si="7"/>
        <v>Not Applicable</v>
      </c>
      <c r="D46" s="551"/>
      <c r="E46" s="551"/>
      <c r="F46" s="551"/>
      <c r="G46" s="651"/>
      <c r="H46" s="651"/>
      <c r="I46" s="651"/>
      <c r="J46" s="651"/>
      <c r="K46" s="651"/>
      <c r="L46" s="651"/>
      <c r="M46" s="651"/>
      <c r="N46" s="651"/>
      <c r="O46" s="651"/>
      <c r="P46" s="651"/>
      <c r="Q46" s="651"/>
      <c r="R46" s="651"/>
      <c r="S46" s="651"/>
      <c r="T46" s="651"/>
      <c r="U46" s="651"/>
      <c r="V46" s="651"/>
      <c r="W46" s="651"/>
      <c r="X46" s="651"/>
      <c r="Y46" s="651"/>
      <c r="Z46" s="651"/>
      <c r="AA46" s="651"/>
      <c r="AB46" s="651"/>
      <c r="AC46" s="651"/>
      <c r="AD46" s="651"/>
      <c r="AE46" s="651"/>
      <c r="AF46" s="651"/>
      <c r="AG46" s="651"/>
      <c r="AH46" s="651"/>
      <c r="AI46" s="651"/>
      <c r="AJ46" s="651"/>
      <c r="AK46" s="651"/>
      <c r="AL46" s="651"/>
      <c r="AM46" s="651"/>
      <c r="AN46" s="651"/>
      <c r="AO46" s="651"/>
      <c r="AP46" s="651"/>
      <c r="AQ46" s="651"/>
      <c r="AR46" s="651"/>
      <c r="AS46" s="651"/>
      <c r="AT46" s="651"/>
      <c r="AU46" s="651"/>
      <c r="AV46" s="651"/>
      <c r="AW46" s="651"/>
      <c r="AX46" s="651"/>
      <c r="AY46" s="651"/>
      <c r="AZ46" s="651"/>
      <c r="BA46" s="651"/>
      <c r="BB46" s="651"/>
      <c r="BC46" s="651"/>
      <c r="BD46" s="651"/>
      <c r="BE46" s="651"/>
      <c r="BG46" s="122"/>
      <c r="BH46" s="122"/>
      <c r="BI46" s="122"/>
      <c r="BJ46" s="122"/>
      <c r="BK46" s="122"/>
      <c r="BL46" s="120"/>
      <c r="BM46" s="120"/>
      <c r="BN46" s="120"/>
      <c r="BO46" s="120"/>
      <c r="BP46" s="120"/>
      <c r="BQ46" s="120"/>
      <c r="BR46" s="120"/>
      <c r="BS46" s="120"/>
      <c r="BT46" s="120"/>
      <c r="BU46" s="120"/>
      <c r="BV46" s="120"/>
      <c r="BW46" s="120"/>
      <c r="BX46" s="120"/>
      <c r="BY46" s="120"/>
      <c r="BZ46" s="120"/>
      <c r="CA46" s="120"/>
      <c r="CB46" s="120"/>
      <c r="CC46" s="120"/>
      <c r="CD46" s="120"/>
      <c r="CE46" s="120"/>
    </row>
    <row r="47" spans="1:83" s="110" customFormat="1" ht="43.5" customHeight="1" x14ac:dyDescent="0.25">
      <c r="A47" s="197"/>
      <c r="B47" s="495" t="s">
        <v>855</v>
      </c>
      <c r="C47" s="779" t="str">
        <f t="shared" si="7"/>
        <v>Not Applicable</v>
      </c>
      <c r="D47" s="551"/>
      <c r="E47" s="551"/>
      <c r="F47" s="551"/>
      <c r="G47" s="651"/>
      <c r="H47" s="651"/>
      <c r="I47" s="651"/>
      <c r="J47" s="651"/>
      <c r="K47" s="651"/>
      <c r="L47" s="651"/>
      <c r="M47" s="651"/>
      <c r="N47" s="651"/>
      <c r="O47" s="651"/>
      <c r="P47" s="651"/>
      <c r="Q47" s="651"/>
      <c r="R47" s="651"/>
      <c r="S47" s="651"/>
      <c r="T47" s="651"/>
      <c r="U47" s="651"/>
      <c r="V47" s="651"/>
      <c r="W47" s="651"/>
      <c r="X47" s="651"/>
      <c r="Y47" s="651"/>
      <c r="Z47" s="651"/>
      <c r="AA47" s="651"/>
      <c r="AB47" s="651"/>
      <c r="AC47" s="651"/>
      <c r="AD47" s="651"/>
      <c r="AE47" s="651"/>
      <c r="AF47" s="651"/>
      <c r="AG47" s="651"/>
      <c r="AH47" s="651"/>
      <c r="AI47" s="651"/>
      <c r="AJ47" s="651"/>
      <c r="AK47" s="651"/>
      <c r="AL47" s="651"/>
      <c r="AM47" s="651"/>
      <c r="AN47" s="651"/>
      <c r="AO47" s="651"/>
      <c r="AP47" s="651"/>
      <c r="AQ47" s="651"/>
      <c r="AR47" s="651"/>
      <c r="AS47" s="651"/>
      <c r="AT47" s="651"/>
      <c r="AU47" s="651"/>
      <c r="AV47" s="651"/>
      <c r="AW47" s="651"/>
      <c r="AX47" s="651"/>
      <c r="AY47" s="651"/>
      <c r="AZ47" s="651"/>
      <c r="BA47" s="651"/>
      <c r="BB47" s="651"/>
      <c r="BC47" s="651"/>
      <c r="BD47" s="651"/>
      <c r="BE47" s="651"/>
      <c r="BG47" s="122"/>
      <c r="BH47" s="122"/>
      <c r="BI47" s="122"/>
      <c r="BJ47" s="122"/>
      <c r="BK47" s="122"/>
      <c r="BL47" s="120"/>
      <c r="BM47" s="120"/>
      <c r="BN47" s="120"/>
      <c r="BO47" s="120"/>
      <c r="BP47" s="120"/>
      <c r="BQ47" s="120"/>
      <c r="BR47" s="120"/>
      <c r="BS47" s="120"/>
      <c r="BT47" s="120"/>
      <c r="BU47" s="120"/>
      <c r="BV47" s="120"/>
      <c r="BW47" s="120"/>
      <c r="BX47" s="120"/>
      <c r="BY47" s="120"/>
      <c r="BZ47" s="120"/>
      <c r="CA47" s="120"/>
      <c r="CB47" s="120"/>
      <c r="CC47" s="120"/>
      <c r="CD47" s="120"/>
      <c r="CE47" s="120"/>
    </row>
    <row r="48" spans="1:83" s="110" customFormat="1" ht="43.5" customHeight="1" x14ac:dyDescent="0.25">
      <c r="A48" s="197"/>
      <c r="B48" s="495" t="s">
        <v>856</v>
      </c>
      <c r="C48" s="779" t="str">
        <f t="shared" si="7"/>
        <v>Not Applicable</v>
      </c>
      <c r="D48" s="551"/>
      <c r="E48" s="551"/>
      <c r="F48" s="551"/>
      <c r="G48" s="651"/>
      <c r="H48" s="651"/>
      <c r="I48" s="651"/>
      <c r="J48" s="651"/>
      <c r="K48" s="651"/>
      <c r="L48" s="651"/>
      <c r="M48" s="651"/>
      <c r="N48" s="651"/>
      <c r="O48" s="651"/>
      <c r="P48" s="651"/>
      <c r="Q48" s="651"/>
      <c r="R48" s="651"/>
      <c r="S48" s="651"/>
      <c r="T48" s="651"/>
      <c r="U48" s="651"/>
      <c r="V48" s="651"/>
      <c r="W48" s="651"/>
      <c r="X48" s="651"/>
      <c r="Y48" s="651"/>
      <c r="Z48" s="651"/>
      <c r="AA48" s="651"/>
      <c r="AB48" s="651"/>
      <c r="AC48" s="651"/>
      <c r="AD48" s="651"/>
      <c r="AE48" s="651"/>
      <c r="AF48" s="651"/>
      <c r="AG48" s="651"/>
      <c r="AH48" s="651"/>
      <c r="AI48" s="651"/>
      <c r="AJ48" s="651"/>
      <c r="AK48" s="651"/>
      <c r="AL48" s="651"/>
      <c r="AM48" s="651"/>
      <c r="AN48" s="651"/>
      <c r="AO48" s="651"/>
      <c r="AP48" s="651"/>
      <c r="AQ48" s="651"/>
      <c r="AR48" s="651"/>
      <c r="AS48" s="651"/>
      <c r="AT48" s="651"/>
      <c r="AU48" s="651"/>
      <c r="AV48" s="651"/>
      <c r="AW48" s="651"/>
      <c r="AX48" s="651"/>
      <c r="AY48" s="651"/>
      <c r="AZ48" s="651"/>
      <c r="BA48" s="651"/>
      <c r="BB48" s="651"/>
      <c r="BC48" s="651"/>
      <c r="BD48" s="651"/>
      <c r="BE48" s="651"/>
      <c r="BG48" s="122"/>
      <c r="BH48" s="122"/>
      <c r="BI48" s="122"/>
      <c r="BJ48" s="122"/>
      <c r="BK48" s="122"/>
      <c r="BL48" s="120"/>
      <c r="BM48" s="120"/>
      <c r="BN48" s="120"/>
      <c r="BO48" s="120"/>
      <c r="BP48" s="120"/>
      <c r="BQ48" s="120"/>
      <c r="BR48" s="120"/>
      <c r="BS48" s="120"/>
      <c r="BT48" s="120"/>
      <c r="BU48" s="120"/>
      <c r="BV48" s="120"/>
      <c r="BW48" s="120"/>
      <c r="BX48" s="120"/>
      <c r="BY48" s="120"/>
      <c r="BZ48" s="120"/>
      <c r="CA48" s="120"/>
      <c r="CB48" s="120"/>
      <c r="CC48" s="120"/>
      <c r="CD48" s="120"/>
      <c r="CE48" s="120"/>
    </row>
    <row r="49" spans="1:83" s="110" customFormat="1" ht="43.5" customHeight="1" x14ac:dyDescent="0.25">
      <c r="A49" s="197"/>
      <c r="B49" s="495" t="s">
        <v>857</v>
      </c>
      <c r="C49" s="779" t="str">
        <f t="shared" si="7"/>
        <v>Not Applicable</v>
      </c>
      <c r="D49" s="551"/>
      <c r="E49" s="551"/>
      <c r="F49" s="551"/>
      <c r="G49" s="651"/>
      <c r="H49" s="651"/>
      <c r="I49" s="651"/>
      <c r="J49" s="651"/>
      <c r="K49" s="651"/>
      <c r="L49" s="651"/>
      <c r="M49" s="651"/>
      <c r="N49" s="651"/>
      <c r="O49" s="651"/>
      <c r="P49" s="651"/>
      <c r="Q49" s="651"/>
      <c r="R49" s="651"/>
      <c r="S49" s="651"/>
      <c r="T49" s="651"/>
      <c r="U49" s="651"/>
      <c r="V49" s="651"/>
      <c r="W49" s="651"/>
      <c r="X49" s="651"/>
      <c r="Y49" s="651"/>
      <c r="Z49" s="651"/>
      <c r="AA49" s="651"/>
      <c r="AB49" s="651"/>
      <c r="AC49" s="651"/>
      <c r="AD49" s="651"/>
      <c r="AE49" s="651"/>
      <c r="AF49" s="651"/>
      <c r="AG49" s="651"/>
      <c r="AH49" s="651"/>
      <c r="AI49" s="651"/>
      <c r="AJ49" s="651"/>
      <c r="AK49" s="651"/>
      <c r="AL49" s="651"/>
      <c r="AM49" s="651"/>
      <c r="AN49" s="651"/>
      <c r="AO49" s="651"/>
      <c r="AP49" s="651"/>
      <c r="AQ49" s="651"/>
      <c r="AR49" s="651"/>
      <c r="AS49" s="651"/>
      <c r="AT49" s="651"/>
      <c r="AU49" s="651"/>
      <c r="AV49" s="651"/>
      <c r="AW49" s="651"/>
      <c r="AX49" s="651"/>
      <c r="AY49" s="651"/>
      <c r="AZ49" s="651"/>
      <c r="BA49" s="651"/>
      <c r="BB49" s="651"/>
      <c r="BC49" s="651"/>
      <c r="BD49" s="651"/>
      <c r="BE49" s="651"/>
      <c r="BG49" s="122"/>
      <c r="BH49" s="122"/>
      <c r="BI49" s="122"/>
      <c r="BJ49" s="122"/>
      <c r="BK49" s="122"/>
      <c r="BL49" s="120"/>
      <c r="BM49" s="120"/>
      <c r="BN49" s="120"/>
      <c r="BO49" s="120"/>
      <c r="BP49" s="120"/>
      <c r="BQ49" s="120"/>
      <c r="BR49" s="120"/>
      <c r="BS49" s="120"/>
      <c r="BT49" s="120"/>
      <c r="BU49" s="120"/>
      <c r="BV49" s="120"/>
      <c r="BW49" s="120"/>
      <c r="BX49" s="120"/>
      <c r="BY49" s="120"/>
      <c r="BZ49" s="120"/>
      <c r="CA49" s="120"/>
      <c r="CB49" s="120"/>
      <c r="CC49" s="120"/>
      <c r="CD49" s="120"/>
      <c r="CE49" s="120"/>
    </row>
    <row r="50" spans="1:83" s="110" customFormat="1" ht="43.5" customHeight="1" x14ac:dyDescent="0.25">
      <c r="A50" s="197"/>
      <c r="B50" s="495" t="s">
        <v>858</v>
      </c>
      <c r="C50" s="779" t="str">
        <f t="shared" si="7"/>
        <v>Not Applicable</v>
      </c>
      <c r="D50" s="551"/>
      <c r="E50" s="551"/>
      <c r="F50" s="551"/>
      <c r="G50" s="651"/>
      <c r="H50" s="651"/>
      <c r="I50" s="651"/>
      <c r="J50" s="651"/>
      <c r="K50" s="651"/>
      <c r="L50" s="651"/>
      <c r="M50" s="651"/>
      <c r="N50" s="651"/>
      <c r="O50" s="651"/>
      <c r="P50" s="651"/>
      <c r="Q50" s="651"/>
      <c r="R50" s="651"/>
      <c r="S50" s="651"/>
      <c r="T50" s="651"/>
      <c r="U50" s="651"/>
      <c r="V50" s="651"/>
      <c r="W50" s="651"/>
      <c r="X50" s="651"/>
      <c r="Y50" s="651"/>
      <c r="Z50" s="651"/>
      <c r="AA50" s="651"/>
      <c r="AB50" s="651"/>
      <c r="AC50" s="651"/>
      <c r="AD50" s="651"/>
      <c r="AE50" s="651"/>
      <c r="AF50" s="651"/>
      <c r="AG50" s="651"/>
      <c r="AH50" s="651"/>
      <c r="AI50" s="651"/>
      <c r="AJ50" s="651"/>
      <c r="AK50" s="651"/>
      <c r="AL50" s="651"/>
      <c r="AM50" s="651"/>
      <c r="AN50" s="651"/>
      <c r="AO50" s="651"/>
      <c r="AP50" s="651"/>
      <c r="AQ50" s="651"/>
      <c r="AR50" s="651"/>
      <c r="AS50" s="651"/>
      <c r="AT50" s="651"/>
      <c r="AU50" s="651"/>
      <c r="AV50" s="651"/>
      <c r="AW50" s="651"/>
      <c r="AX50" s="651"/>
      <c r="AY50" s="651"/>
      <c r="AZ50" s="651"/>
      <c r="BA50" s="651"/>
      <c r="BB50" s="651"/>
      <c r="BC50" s="651"/>
      <c r="BD50" s="651"/>
      <c r="BE50" s="651"/>
      <c r="BG50" s="122"/>
      <c r="BH50" s="122"/>
      <c r="BI50" s="122"/>
      <c r="BJ50" s="122"/>
      <c r="BK50" s="122"/>
      <c r="BL50" s="120"/>
      <c r="BM50" s="120"/>
      <c r="BN50" s="120"/>
      <c r="BO50" s="120"/>
      <c r="BP50" s="120"/>
      <c r="BQ50" s="120"/>
      <c r="BR50" s="120"/>
      <c r="BS50" s="120"/>
      <c r="BT50" s="120"/>
      <c r="BU50" s="120"/>
      <c r="BV50" s="120"/>
      <c r="BW50" s="120"/>
      <c r="BX50" s="120"/>
      <c r="BY50" s="120"/>
      <c r="BZ50" s="120"/>
      <c r="CA50" s="120"/>
      <c r="CB50" s="120"/>
      <c r="CC50" s="120"/>
      <c r="CD50" s="120"/>
      <c r="CE50" s="120"/>
    </row>
    <row r="51" spans="1:83" s="110" customFormat="1" x14ac:dyDescent="0.25">
      <c r="BG51" s="122"/>
      <c r="BH51" s="122"/>
      <c r="BI51" s="122"/>
      <c r="BJ51" s="122"/>
      <c r="BK51" s="122"/>
      <c r="BL51" s="120"/>
      <c r="BM51" s="120"/>
      <c r="BN51" s="120"/>
      <c r="BO51" s="120"/>
      <c r="BP51" s="120"/>
      <c r="BQ51" s="120"/>
      <c r="BR51" s="120"/>
      <c r="BS51" s="120"/>
      <c r="BT51" s="120"/>
      <c r="BU51" s="120"/>
      <c r="BV51" s="120"/>
      <c r="BW51" s="120"/>
      <c r="BX51" s="120"/>
      <c r="BY51" s="120"/>
      <c r="BZ51" s="120"/>
      <c r="CA51" s="120"/>
      <c r="CB51" s="120"/>
      <c r="CC51" s="120"/>
      <c r="CD51" s="120"/>
      <c r="CE51" s="120"/>
    </row>
    <row r="52" spans="1:83" s="110" customFormat="1" x14ac:dyDescent="0.25">
      <c r="A52" s="547" t="s">
        <v>97</v>
      </c>
      <c r="BG52" s="122"/>
      <c r="BH52" s="122"/>
      <c r="BI52" s="122"/>
      <c r="BJ52" s="122"/>
      <c r="BK52" s="122"/>
      <c r="BL52" s="120"/>
      <c r="BM52" s="120"/>
      <c r="BN52" s="120"/>
      <c r="BO52" s="120"/>
      <c r="BP52" s="120"/>
      <c r="BQ52" s="120"/>
      <c r="BR52" s="120"/>
      <c r="BS52" s="120"/>
      <c r="BT52" s="120"/>
      <c r="BU52" s="120"/>
      <c r="BV52" s="120"/>
      <c r="BW52" s="120"/>
      <c r="BX52" s="120"/>
      <c r="BY52" s="120"/>
      <c r="BZ52" s="120"/>
      <c r="CA52" s="120"/>
      <c r="CB52" s="120"/>
      <c r="CC52" s="120"/>
      <c r="CD52" s="120"/>
      <c r="CE52" s="120"/>
    </row>
    <row r="53" spans="1:83" s="110" customFormat="1" x14ac:dyDescent="0.25">
      <c r="A53" s="548" t="str">
        <f>+Info!B1</f>
        <v>Ficheiro Apoio_LUMP SUM_V2025.12.15</v>
      </c>
      <c r="BG53" s="122"/>
      <c r="BH53" s="122"/>
      <c r="BI53" s="122"/>
      <c r="BJ53" s="122"/>
      <c r="BK53" s="122"/>
      <c r="BL53" s="120"/>
      <c r="BM53" s="120"/>
      <c r="BN53" s="120"/>
      <c r="BO53" s="120"/>
      <c r="BP53" s="120"/>
      <c r="BQ53" s="120"/>
      <c r="BR53" s="120"/>
      <c r="BS53" s="120"/>
      <c r="BT53" s="120"/>
      <c r="BU53" s="120"/>
      <c r="BV53" s="120"/>
      <c r="BW53" s="120"/>
      <c r="BX53" s="120"/>
      <c r="BY53" s="120"/>
      <c r="BZ53" s="120"/>
      <c r="CA53" s="120"/>
      <c r="CB53" s="120"/>
      <c r="CC53" s="120"/>
      <c r="CD53" s="120"/>
      <c r="CE53" s="120"/>
    </row>
    <row r="54" spans="1:83" s="110" customFormat="1" x14ac:dyDescent="0.25">
      <c r="BG54" s="122"/>
      <c r="BH54" s="122"/>
      <c r="BI54" s="122"/>
      <c r="BJ54" s="122"/>
      <c r="BK54" s="122"/>
      <c r="BL54" s="120"/>
      <c r="BM54" s="120"/>
      <c r="BN54" s="120"/>
      <c r="BO54" s="120"/>
      <c r="BP54" s="120"/>
      <c r="BQ54" s="120"/>
      <c r="BR54" s="120"/>
      <c r="BS54" s="120"/>
      <c r="BT54" s="120"/>
      <c r="BU54" s="120"/>
      <c r="BV54" s="120"/>
      <c r="BW54" s="120"/>
      <c r="BX54" s="120"/>
      <c r="BY54" s="120"/>
      <c r="BZ54" s="120"/>
      <c r="CA54" s="120"/>
      <c r="CB54" s="120"/>
      <c r="CC54" s="120"/>
      <c r="CD54" s="120"/>
      <c r="CE54" s="120"/>
    </row>
    <row r="55" spans="1:83" s="110" customFormat="1" x14ac:dyDescent="0.25">
      <c r="BG55" s="122"/>
      <c r="BH55" s="122"/>
      <c r="BI55" s="122"/>
      <c r="BJ55" s="122"/>
      <c r="BK55" s="122"/>
      <c r="BL55" s="120"/>
      <c r="BM55" s="120"/>
      <c r="BN55" s="120"/>
      <c r="BO55" s="120"/>
      <c r="BP55" s="120"/>
      <c r="BQ55" s="120"/>
      <c r="BR55" s="120"/>
      <c r="BS55" s="120"/>
      <c r="BT55" s="120"/>
      <c r="BU55" s="120"/>
      <c r="BV55" s="120"/>
      <c r="BW55" s="120"/>
      <c r="BX55" s="120"/>
      <c r="BY55" s="120"/>
      <c r="BZ55" s="120"/>
      <c r="CA55" s="120"/>
      <c r="CB55" s="120"/>
      <c r="CC55" s="120"/>
      <c r="CD55" s="120"/>
      <c r="CE55" s="120"/>
    </row>
    <row r="56" spans="1:83" s="110" customFormat="1" x14ac:dyDescent="0.25">
      <c r="BG56" s="122"/>
      <c r="BH56" s="122"/>
      <c r="BI56" s="122"/>
      <c r="BJ56" s="122"/>
      <c r="BK56" s="122"/>
      <c r="BL56" s="120"/>
      <c r="BM56" s="120"/>
      <c r="BN56" s="120"/>
      <c r="BO56" s="120"/>
      <c r="BP56" s="120"/>
      <c r="BQ56" s="120"/>
      <c r="BR56" s="120"/>
      <c r="BS56" s="120"/>
      <c r="BT56" s="120"/>
      <c r="BU56" s="120"/>
      <c r="BV56" s="120"/>
      <c r="BW56" s="120"/>
      <c r="BX56" s="120"/>
      <c r="BY56" s="120"/>
      <c r="BZ56" s="120"/>
      <c r="CA56" s="120"/>
      <c r="CB56" s="120"/>
      <c r="CC56" s="120"/>
      <c r="CD56" s="120"/>
      <c r="CE56" s="120"/>
    </row>
    <row r="57" spans="1:83" s="110" customFormat="1" x14ac:dyDescent="0.25">
      <c r="BG57" s="122"/>
      <c r="BH57" s="122"/>
      <c r="BI57" s="122"/>
      <c r="BJ57" s="122"/>
      <c r="BK57" s="122"/>
      <c r="BL57" s="120"/>
      <c r="BM57" s="120"/>
      <c r="BN57" s="120"/>
      <c r="BO57" s="120"/>
      <c r="BP57" s="120"/>
      <c r="BQ57" s="120"/>
      <c r="BR57" s="120"/>
      <c r="BS57" s="120"/>
      <c r="BT57" s="120"/>
      <c r="BU57" s="120"/>
      <c r="BV57" s="120"/>
      <c r="BW57" s="120"/>
      <c r="BX57" s="120"/>
      <c r="BY57" s="120"/>
      <c r="BZ57" s="120"/>
      <c r="CA57" s="120"/>
      <c r="CB57" s="120"/>
      <c r="CC57" s="120"/>
      <c r="CD57" s="120"/>
      <c r="CE57" s="120"/>
    </row>
    <row r="58" spans="1:83" s="110" customFormat="1" x14ac:dyDescent="0.25">
      <c r="BG58" s="122"/>
      <c r="BH58" s="122"/>
      <c r="BI58" s="122"/>
      <c r="BJ58" s="122"/>
      <c r="BK58" s="122"/>
      <c r="BL58" s="120"/>
      <c r="BM58" s="120"/>
      <c r="BN58" s="120"/>
      <c r="BO58" s="120"/>
      <c r="BP58" s="120"/>
      <c r="BQ58" s="120"/>
      <c r="BR58" s="120"/>
      <c r="BS58" s="120"/>
      <c r="BT58" s="120"/>
      <c r="BU58" s="120"/>
      <c r="BV58" s="120"/>
      <c r="BW58" s="120"/>
      <c r="BX58" s="120"/>
      <c r="BY58" s="120"/>
      <c r="BZ58" s="120"/>
      <c r="CA58" s="120"/>
      <c r="CB58" s="120"/>
      <c r="CC58" s="120"/>
      <c r="CD58" s="120"/>
      <c r="CE58" s="120"/>
    </row>
    <row r="59" spans="1:83" s="110" customFormat="1" x14ac:dyDescent="0.25">
      <c r="BG59" s="122"/>
      <c r="BH59" s="122"/>
      <c r="BI59" s="122"/>
      <c r="BJ59" s="122"/>
      <c r="BK59" s="122"/>
      <c r="BL59" s="120"/>
      <c r="BM59" s="120"/>
      <c r="BN59" s="120"/>
      <c r="BO59" s="120"/>
      <c r="BP59" s="120"/>
      <c r="BQ59" s="120"/>
      <c r="BR59" s="120"/>
      <c r="BS59" s="120"/>
      <c r="BT59" s="120"/>
      <c r="BU59" s="120"/>
      <c r="BV59" s="120"/>
      <c r="BW59" s="120"/>
      <c r="BX59" s="120"/>
      <c r="BY59" s="120"/>
      <c r="BZ59" s="120"/>
      <c r="CA59" s="120"/>
      <c r="CB59" s="120"/>
      <c r="CC59" s="120"/>
      <c r="CD59" s="120"/>
      <c r="CE59" s="120"/>
    </row>
    <row r="60" spans="1:83" s="110" customFormat="1" x14ac:dyDescent="0.25">
      <c r="BG60" s="122"/>
      <c r="BH60" s="122"/>
      <c r="BI60" s="122"/>
      <c r="BJ60" s="122"/>
      <c r="BK60" s="122"/>
      <c r="BL60" s="120"/>
      <c r="BM60" s="120"/>
      <c r="BN60" s="120"/>
      <c r="BO60" s="120"/>
      <c r="BP60" s="120"/>
      <c r="BQ60" s="120"/>
      <c r="BR60" s="120"/>
      <c r="BS60" s="120"/>
      <c r="BT60" s="120"/>
      <c r="BU60" s="120"/>
      <c r="BV60" s="120"/>
      <c r="BW60" s="120"/>
      <c r="BX60" s="120"/>
      <c r="BY60" s="120"/>
      <c r="BZ60" s="120"/>
      <c r="CA60" s="120"/>
      <c r="CB60" s="120"/>
      <c r="CC60" s="120"/>
      <c r="CD60" s="120"/>
      <c r="CE60" s="120"/>
    </row>
    <row r="61" spans="1:83" s="110" customFormat="1" x14ac:dyDescent="0.25">
      <c r="BG61" s="122"/>
      <c r="BH61" s="122"/>
      <c r="BI61" s="122"/>
      <c r="BJ61" s="122"/>
      <c r="BK61" s="122"/>
      <c r="BL61" s="120"/>
      <c r="BM61" s="120"/>
      <c r="BN61" s="120"/>
      <c r="BO61" s="120"/>
      <c r="BP61" s="120"/>
      <c r="BQ61" s="120"/>
      <c r="BR61" s="120"/>
      <c r="BS61" s="120"/>
      <c r="BT61" s="120"/>
      <c r="BU61" s="120"/>
      <c r="BV61" s="120"/>
      <c r="BW61" s="120"/>
      <c r="BX61" s="120"/>
      <c r="BY61" s="120"/>
      <c r="BZ61" s="120"/>
      <c r="CA61" s="120"/>
      <c r="CB61" s="120"/>
      <c r="CC61" s="120"/>
      <c r="CD61" s="120"/>
      <c r="CE61" s="120"/>
    </row>
    <row r="62" spans="1:83" s="110" customFormat="1" x14ac:dyDescent="0.25">
      <c r="BG62" s="122"/>
      <c r="BH62" s="122"/>
      <c r="BI62" s="122"/>
      <c r="BJ62" s="122"/>
      <c r="BK62" s="122"/>
      <c r="BL62" s="120"/>
      <c r="BM62" s="120"/>
      <c r="BN62" s="120"/>
      <c r="BO62" s="120"/>
      <c r="BP62" s="120"/>
      <c r="BQ62" s="120"/>
      <c r="BR62" s="120"/>
      <c r="BS62" s="120"/>
      <c r="BT62" s="120"/>
      <c r="BU62" s="120"/>
      <c r="BV62" s="120"/>
      <c r="BW62" s="120"/>
      <c r="BX62" s="120"/>
      <c r="BY62" s="120"/>
      <c r="BZ62" s="120"/>
      <c r="CA62" s="120"/>
      <c r="CB62" s="120"/>
      <c r="CC62" s="120"/>
      <c r="CD62" s="120"/>
      <c r="CE62" s="120"/>
    </row>
    <row r="63" spans="1:83" s="110" customFormat="1" x14ac:dyDescent="0.25">
      <c r="BG63" s="122"/>
      <c r="BH63" s="122"/>
      <c r="BI63" s="122"/>
      <c r="BJ63" s="122"/>
      <c r="BK63" s="122"/>
      <c r="BL63" s="120"/>
      <c r="BM63" s="120"/>
      <c r="BN63" s="120"/>
      <c r="BO63" s="120"/>
      <c r="BP63" s="120"/>
      <c r="BQ63" s="120"/>
      <c r="BR63" s="120"/>
      <c r="BS63" s="120"/>
      <c r="BT63" s="120"/>
      <c r="BU63" s="120"/>
      <c r="BV63" s="120"/>
      <c r="BW63" s="120"/>
      <c r="BX63" s="120"/>
      <c r="BY63" s="120"/>
      <c r="BZ63" s="120"/>
      <c r="CA63" s="120"/>
      <c r="CB63" s="120"/>
      <c r="CC63" s="120"/>
      <c r="CD63" s="120"/>
      <c r="CE63" s="120"/>
    </row>
    <row r="64" spans="1:83" s="110" customFormat="1" x14ac:dyDescent="0.25">
      <c r="BG64" s="122"/>
      <c r="BH64" s="122"/>
      <c r="BI64" s="122"/>
      <c r="BJ64" s="122"/>
      <c r="BK64" s="122"/>
      <c r="BL64" s="120"/>
      <c r="BM64" s="120"/>
      <c r="BN64" s="120"/>
      <c r="BO64" s="120"/>
      <c r="BP64" s="120"/>
      <c r="BQ64" s="120"/>
      <c r="BR64" s="120"/>
      <c r="BS64" s="120"/>
      <c r="BT64" s="120"/>
      <c r="BU64" s="120"/>
      <c r="BV64" s="120"/>
      <c r="BW64" s="120"/>
      <c r="BX64" s="120"/>
      <c r="BY64" s="120"/>
      <c r="BZ64" s="120"/>
      <c r="CA64" s="120"/>
      <c r="CB64" s="120"/>
      <c r="CC64" s="120"/>
      <c r="CD64" s="120"/>
      <c r="CE64" s="120"/>
    </row>
    <row r="65" spans="59:83" s="110" customFormat="1" x14ac:dyDescent="0.25">
      <c r="BG65" s="122"/>
      <c r="BH65" s="122"/>
      <c r="BI65" s="122"/>
      <c r="BJ65" s="122"/>
      <c r="BK65" s="122"/>
      <c r="BL65" s="120"/>
      <c r="BM65" s="120"/>
      <c r="BN65" s="120"/>
      <c r="BO65" s="120"/>
      <c r="BP65" s="120"/>
      <c r="BQ65" s="120"/>
      <c r="BR65" s="120"/>
      <c r="BS65" s="120"/>
      <c r="BT65" s="120"/>
      <c r="BU65" s="120"/>
      <c r="BV65" s="120"/>
      <c r="BW65" s="120"/>
      <c r="BX65" s="120"/>
      <c r="BY65" s="120"/>
      <c r="BZ65" s="120"/>
      <c r="CA65" s="120"/>
      <c r="CB65" s="120"/>
      <c r="CC65" s="120"/>
      <c r="CD65" s="120"/>
      <c r="CE65" s="120"/>
    </row>
    <row r="66" spans="59:83" s="110" customFormat="1" x14ac:dyDescent="0.25">
      <c r="BG66" s="122"/>
      <c r="BH66" s="122"/>
      <c r="BI66" s="122"/>
      <c r="BJ66" s="122"/>
      <c r="BK66" s="122"/>
      <c r="BL66" s="120"/>
      <c r="BM66" s="120"/>
      <c r="BN66" s="120"/>
      <c r="BO66" s="120"/>
      <c r="BP66" s="120"/>
      <c r="BQ66" s="120"/>
      <c r="BR66" s="120"/>
      <c r="BS66" s="120"/>
      <c r="BT66" s="120"/>
      <c r="BU66" s="120"/>
      <c r="BV66" s="120"/>
      <c r="BW66" s="120"/>
      <c r="BX66" s="120"/>
      <c r="BY66" s="120"/>
      <c r="BZ66" s="120"/>
      <c r="CA66" s="120"/>
      <c r="CB66" s="120"/>
      <c r="CC66" s="120"/>
      <c r="CD66" s="120"/>
      <c r="CE66" s="120"/>
    </row>
    <row r="67" spans="59:83" s="110" customFormat="1" x14ac:dyDescent="0.25">
      <c r="BG67" s="122"/>
      <c r="BH67" s="122"/>
      <c r="BI67" s="122"/>
      <c r="BJ67" s="122"/>
      <c r="BK67" s="122"/>
      <c r="BL67" s="120"/>
      <c r="BM67" s="120"/>
      <c r="BN67" s="120"/>
      <c r="BO67" s="120"/>
      <c r="BP67" s="120"/>
      <c r="BQ67" s="120"/>
      <c r="BR67" s="120"/>
      <c r="BS67" s="120"/>
      <c r="BT67" s="120"/>
      <c r="BU67" s="120"/>
      <c r="BV67" s="120"/>
      <c r="BW67" s="120"/>
      <c r="BX67" s="120"/>
      <c r="BY67" s="120"/>
      <c r="BZ67" s="120"/>
      <c r="CA67" s="120"/>
      <c r="CB67" s="120"/>
      <c r="CC67" s="120"/>
      <c r="CD67" s="120"/>
      <c r="CE67" s="120"/>
    </row>
    <row r="68" spans="59:83" s="110" customFormat="1" x14ac:dyDescent="0.25">
      <c r="BG68" s="122"/>
      <c r="BH68" s="122"/>
      <c r="BI68" s="122"/>
      <c r="BJ68" s="122"/>
      <c r="BK68" s="122"/>
      <c r="BL68" s="120"/>
      <c r="BM68" s="120"/>
      <c r="BN68" s="120"/>
      <c r="BO68" s="120"/>
      <c r="BP68" s="120"/>
      <c r="BQ68" s="120"/>
      <c r="BR68" s="120"/>
      <c r="BS68" s="120"/>
      <c r="BT68" s="120"/>
      <c r="BU68" s="120"/>
      <c r="BV68" s="120"/>
      <c r="BW68" s="120"/>
      <c r="BX68" s="120"/>
      <c r="BY68" s="120"/>
      <c r="BZ68" s="120"/>
      <c r="CA68" s="120"/>
      <c r="CB68" s="120"/>
      <c r="CC68" s="120"/>
      <c r="CD68" s="120"/>
      <c r="CE68" s="120"/>
    </row>
  </sheetData>
  <sheetProtection algorithmName="SHA-512" hashValue="5PLksirvNGOlcp3Z/PH9wxIPiHDkiGi9gZOqwSJDIpuJn0772m4hFCXUinJ02P/xz5PY5iwPq0fyjUhcKeW9lQ==" saltValue="hgoMsAeU1nW5H2ehoFEqAA==" spinCount="100000" sheet="1" objects="1" scenarios="1"/>
  <dataConsolidate/>
  <mergeCells count="28">
    <mergeCell ref="G43:BE43"/>
    <mergeCell ref="G49:BE49"/>
    <mergeCell ref="G50:BE50"/>
    <mergeCell ref="G44:BE44"/>
    <mergeCell ref="G45:BE45"/>
    <mergeCell ref="G46:BE46"/>
    <mergeCell ref="G47:BE47"/>
    <mergeCell ref="G48:BE48"/>
    <mergeCell ref="G38:BE38"/>
    <mergeCell ref="G39:BE39"/>
    <mergeCell ref="G40:BE40"/>
    <mergeCell ref="G41:BE41"/>
    <mergeCell ref="G42:BE42"/>
    <mergeCell ref="BF2:BF3"/>
    <mergeCell ref="G34:BE34"/>
    <mergeCell ref="G35:BE35"/>
    <mergeCell ref="G36:BE36"/>
    <mergeCell ref="G37:BE37"/>
    <mergeCell ref="B3:I3"/>
    <mergeCell ref="G31:BE31"/>
    <mergeCell ref="B30:BE30"/>
    <mergeCell ref="G32:BE32"/>
    <mergeCell ref="G33:BE33"/>
    <mergeCell ref="AT1:BE1"/>
    <mergeCell ref="B1:I1"/>
    <mergeCell ref="J1:U1"/>
    <mergeCell ref="V1:AG1"/>
    <mergeCell ref="AH1:AS1"/>
  </mergeCells>
  <conditionalFormatting sqref="C31:C50">
    <cfRule type="containsText" dxfId="354" priority="1" operator="containsText" text="Not Applicable">
      <formula>NOT(ISERROR(SEARCH("Not Applicable",C31)))</formula>
    </cfRule>
    <cfRule type="containsBlanks" dxfId="353" priority="2">
      <formula>LEN(TRIM(C31))=0</formula>
    </cfRule>
  </conditionalFormatting>
  <conditionalFormatting sqref="C4:H23">
    <cfRule type="containsBlanks" dxfId="352" priority="7">
      <formula>LEN(TRIM(C4))=0</formula>
    </cfRule>
  </conditionalFormatting>
  <conditionalFormatting sqref="J3:BE3">
    <cfRule type="cellIs" dxfId="351" priority="5" operator="equal">
      <formula>1</formula>
    </cfRule>
    <cfRule type="cellIs" dxfId="350" priority="6" operator="equal">
      <formula>0</formula>
    </cfRule>
  </conditionalFormatting>
  <conditionalFormatting sqref="J4:BE23">
    <cfRule type="cellIs" dxfId="349" priority="8" stopIfTrue="1" operator="equal">
      <formula>0</formula>
    </cfRule>
    <cfRule type="cellIs" dxfId="348" priority="9" operator="equal">
      <formula>1</formula>
    </cfRule>
  </conditionalFormatting>
  <conditionalFormatting sqref="BF4:BF23">
    <cfRule type="containsText" dxfId="347" priority="3" operator="containsText" text="alert">
      <formula>NOT(ISERROR(SEARCH("alert",BF4)))</formula>
    </cfRule>
  </conditionalFormatting>
  <dataValidations count="3">
    <dataValidation allowBlank="1" showInputMessage="1" showErrorMessage="1" promptTitle="(months)" prompt="(months)" sqref="H2" xr:uid="{96EB7D44-2862-4993-A42E-FE5B74C7BFEE}"/>
    <dataValidation allowBlank="1" showInputMessage="1" showErrorMessage="1" promptTitle="Person*month" prompt="Maximum number of PMs each team member can dedicate to each task." sqref="I2" xr:uid="{0520F202-F137-45C9-BE96-78FB5A3F3D2F}"/>
    <dataValidation allowBlank="1" showInputMessage="1" showErrorMessage="1" promptTitle="Start Month" prompt="The month of the begining of the task  (e.g.: 1 = 1st month of the project)." sqref="G2" xr:uid="{8710CEE7-A8BD-4296-B833-6523DF36DCE1}"/>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whole" allowBlank="1" showInputMessage="1" showErrorMessage="1" xr:uid="{312A9255-FE60-4E00-81F5-AB9B9D9393D2}">
          <x14:formula1>
            <xm:f>1</xm:f>
          </x14:formula1>
          <x14:formula2>
            <xm:f>'1.G.Data'!C$14</xm:f>
          </x14:formula2>
          <xm:sqref>G4:G23</xm:sqref>
        </x14:dataValidation>
        <x14:dataValidation type="whole" allowBlank="1" showInputMessage="1" showErrorMessage="1" errorTitle="Duração máxima do Projeto" error="Erro! duração não compatível com a duração máxima do projeto" xr:uid="{67A0BD47-B15C-485B-A9A1-698B8606A6D5}">
          <x14:formula1>
            <xm:f>1</xm:f>
          </x14:formula1>
          <x14:formula2>
            <xm:f>'1.G.Data'!C$14+1-G4</xm:f>
          </x14:formula2>
          <xm:sqref>H4:H23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E48CA-FCD9-4007-B33C-9C079C478C20}">
  <sheetPr>
    <tabColor theme="5" tint="-0.249977111117893"/>
  </sheetPr>
  <dimension ref="A1:DF65"/>
  <sheetViews>
    <sheetView topLeftCell="B1" zoomScale="80" zoomScaleNormal="80" workbookViewId="0">
      <pane xSplit="2" ySplit="3" topLeftCell="D4" activePane="bottomRight" state="frozen"/>
      <selection activeCell="C3" sqref="C3:L3"/>
      <selection pane="topRight" activeCell="C3" sqref="C3:L3"/>
      <selection pane="bottomLeft" activeCell="C3" sqref="C3:L3"/>
      <selection pane="bottomRight" activeCell="C18" sqref="C18"/>
    </sheetView>
  </sheetViews>
  <sheetFormatPr defaultColWidth="9.140625" defaultRowHeight="15" x14ac:dyDescent="0.25"/>
  <cols>
    <col min="1" max="1" width="0" style="169" hidden="1" customWidth="1"/>
    <col min="2" max="2" width="12.42578125" style="169" customWidth="1"/>
    <col min="3" max="3" width="32.42578125" style="169" customWidth="1"/>
    <col min="4" max="4" width="16" style="169" customWidth="1"/>
    <col min="5" max="5" width="15.42578125" style="169" customWidth="1"/>
    <col min="6" max="6" width="10.42578125" style="169" customWidth="1"/>
    <col min="7" max="7" width="12" style="169" customWidth="1"/>
    <col min="8" max="8" width="9.42578125" style="169" customWidth="1"/>
    <col min="9" max="9" width="9.140625" style="169"/>
    <col min="10" max="57" width="2.42578125" style="169" customWidth="1"/>
    <col min="58" max="58" width="6.42578125" style="169" customWidth="1"/>
    <col min="59" max="77" width="5.140625" style="169" customWidth="1"/>
    <col min="78" max="78" width="7.42578125" style="164" customWidth="1"/>
    <col min="79" max="79" width="42.85546875" style="169" customWidth="1"/>
    <col min="80" max="81" width="13.5703125" style="169" customWidth="1"/>
    <col min="82" max="83" width="9.140625" style="169" hidden="1" customWidth="1"/>
    <col min="84" max="84" width="9.140625" style="304" hidden="1" customWidth="1"/>
    <col min="85" max="85" width="21.85546875" style="169" hidden="1" customWidth="1"/>
    <col min="86" max="86" width="9.140625" style="169" hidden="1" customWidth="1"/>
    <col min="87" max="87" width="11.140625" style="366" hidden="1" customWidth="1"/>
    <col min="88" max="88" width="9.140625" style="366" hidden="1" customWidth="1"/>
    <col min="89" max="89" width="9.42578125" style="366" hidden="1" customWidth="1"/>
    <col min="90" max="93" width="9.140625" style="366" hidden="1" customWidth="1"/>
    <col min="94" max="106" width="9.140625" style="169" hidden="1" customWidth="1"/>
    <col min="107" max="110" width="13.5703125" style="169" customWidth="1"/>
    <col min="111" max="16384" width="9.140625" style="169"/>
  </cols>
  <sheetData>
    <row r="1" spans="1:93" s="197" customFormat="1" ht="23.45" customHeight="1" x14ac:dyDescent="0.25">
      <c r="B1" s="670" t="s">
        <v>877</v>
      </c>
      <c r="C1" s="670"/>
      <c r="D1" s="670"/>
      <c r="E1" s="670"/>
      <c r="F1" s="670"/>
      <c r="G1" s="670"/>
      <c r="H1" s="670"/>
      <c r="I1" s="671"/>
      <c r="J1" s="659">
        <f ca="1">IF(F29=0,(2025),YEAR(F29))</f>
        <v>2025</v>
      </c>
      <c r="K1" s="660"/>
      <c r="L1" s="660"/>
      <c r="M1" s="660"/>
      <c r="N1" s="660"/>
      <c r="O1" s="660"/>
      <c r="P1" s="660"/>
      <c r="Q1" s="660"/>
      <c r="R1" s="660"/>
      <c r="S1" s="660"/>
      <c r="T1" s="660"/>
      <c r="U1" s="661"/>
      <c r="V1" s="659">
        <f ca="1">+J1+1</f>
        <v>2026</v>
      </c>
      <c r="W1" s="660"/>
      <c r="X1" s="660"/>
      <c r="Y1" s="660"/>
      <c r="Z1" s="660"/>
      <c r="AA1" s="660"/>
      <c r="AB1" s="660"/>
      <c r="AC1" s="660"/>
      <c r="AD1" s="660"/>
      <c r="AE1" s="660"/>
      <c r="AF1" s="660"/>
      <c r="AG1" s="661"/>
      <c r="AH1" s="659">
        <f ca="1">+V1+1</f>
        <v>2027</v>
      </c>
      <c r="AI1" s="660"/>
      <c r="AJ1" s="660"/>
      <c r="AK1" s="660"/>
      <c r="AL1" s="660"/>
      <c r="AM1" s="660"/>
      <c r="AN1" s="660"/>
      <c r="AO1" s="660"/>
      <c r="AP1" s="660"/>
      <c r="AQ1" s="660"/>
      <c r="AR1" s="660"/>
      <c r="AS1" s="661"/>
      <c r="AT1" s="659">
        <f ca="1">+AH1+1</f>
        <v>2028</v>
      </c>
      <c r="AU1" s="660"/>
      <c r="AV1" s="660"/>
      <c r="AW1" s="660"/>
      <c r="AX1" s="660"/>
      <c r="AY1" s="660"/>
      <c r="AZ1" s="660"/>
      <c r="BA1" s="660"/>
      <c r="BB1" s="660"/>
      <c r="BC1" s="660"/>
      <c r="BD1" s="660"/>
      <c r="BE1" s="661"/>
      <c r="BF1" s="656" t="s">
        <v>890</v>
      </c>
      <c r="BG1" s="656"/>
      <c r="BH1" s="656"/>
      <c r="BI1" s="656"/>
      <c r="BJ1" s="656"/>
      <c r="BK1" s="656"/>
      <c r="BL1" s="656"/>
      <c r="BM1" s="656"/>
      <c r="BN1" s="656"/>
      <c r="BO1" s="656"/>
      <c r="BP1" s="656"/>
      <c r="BQ1" s="656"/>
      <c r="BR1" s="656"/>
      <c r="BS1" s="656"/>
      <c r="BT1" s="656"/>
      <c r="BU1" s="656"/>
      <c r="BV1" s="656"/>
      <c r="BW1" s="656"/>
      <c r="BX1" s="656"/>
      <c r="BY1" s="656"/>
      <c r="BZ1" s="296"/>
      <c r="CF1" s="297" t="s">
        <v>288</v>
      </c>
      <c r="CG1" s="197" t="s">
        <v>75</v>
      </c>
      <c r="CI1" s="351"/>
      <c r="CJ1" s="351"/>
      <c r="CK1" s="351"/>
      <c r="CL1" s="351"/>
      <c r="CM1" s="351"/>
      <c r="CN1" s="351"/>
      <c r="CO1" s="351"/>
    </row>
    <row r="2" spans="1:93" x14ac:dyDescent="0.25">
      <c r="A2" s="169" t="s">
        <v>48</v>
      </c>
      <c r="B2" s="298" t="s">
        <v>726</v>
      </c>
      <c r="C2" s="298" t="s">
        <v>647</v>
      </c>
      <c r="D2" s="298" t="s">
        <v>648</v>
      </c>
      <c r="E2" s="298" t="s">
        <v>649</v>
      </c>
      <c r="F2" s="298" t="s">
        <v>650</v>
      </c>
      <c r="G2" s="298" t="s">
        <v>871</v>
      </c>
      <c r="H2" s="298" t="s">
        <v>651</v>
      </c>
      <c r="I2" s="299" t="s">
        <v>881</v>
      </c>
      <c r="J2" s="300" t="s">
        <v>2</v>
      </c>
      <c r="K2" s="301" t="s">
        <v>3</v>
      </c>
      <c r="L2" s="301" t="s">
        <v>4</v>
      </c>
      <c r="M2" s="301" t="s">
        <v>5</v>
      </c>
      <c r="N2" s="301" t="s">
        <v>4</v>
      </c>
      <c r="O2" s="301" t="s">
        <v>2</v>
      </c>
      <c r="P2" s="301" t="s">
        <v>2</v>
      </c>
      <c r="Q2" s="301" t="s">
        <v>5</v>
      </c>
      <c r="R2" s="301" t="s">
        <v>6</v>
      </c>
      <c r="S2" s="301" t="s">
        <v>7</v>
      </c>
      <c r="T2" s="301" t="s">
        <v>8</v>
      </c>
      <c r="U2" s="302" t="s">
        <v>9</v>
      </c>
      <c r="V2" s="300" t="s">
        <v>2</v>
      </c>
      <c r="W2" s="301" t="s">
        <v>3</v>
      </c>
      <c r="X2" s="301" t="s">
        <v>4</v>
      </c>
      <c r="Y2" s="301" t="s">
        <v>5</v>
      </c>
      <c r="Z2" s="301" t="s">
        <v>4</v>
      </c>
      <c r="AA2" s="301" t="s">
        <v>2</v>
      </c>
      <c r="AB2" s="301" t="s">
        <v>2</v>
      </c>
      <c r="AC2" s="301" t="s">
        <v>5</v>
      </c>
      <c r="AD2" s="301" t="s">
        <v>6</v>
      </c>
      <c r="AE2" s="301" t="s">
        <v>7</v>
      </c>
      <c r="AF2" s="301" t="s">
        <v>8</v>
      </c>
      <c r="AG2" s="302" t="s">
        <v>9</v>
      </c>
      <c r="AH2" s="300" t="s">
        <v>2</v>
      </c>
      <c r="AI2" s="301" t="s">
        <v>3</v>
      </c>
      <c r="AJ2" s="301" t="s">
        <v>4</v>
      </c>
      <c r="AK2" s="301" t="s">
        <v>5</v>
      </c>
      <c r="AL2" s="301" t="s">
        <v>4</v>
      </c>
      <c r="AM2" s="301" t="s">
        <v>2</v>
      </c>
      <c r="AN2" s="301" t="s">
        <v>2</v>
      </c>
      <c r="AO2" s="301" t="s">
        <v>5</v>
      </c>
      <c r="AP2" s="301" t="s">
        <v>6</v>
      </c>
      <c r="AQ2" s="301" t="s">
        <v>7</v>
      </c>
      <c r="AR2" s="301" t="s">
        <v>8</v>
      </c>
      <c r="AS2" s="302" t="s">
        <v>9</v>
      </c>
      <c r="AT2" s="300" t="s">
        <v>2</v>
      </c>
      <c r="AU2" s="301" t="s">
        <v>3</v>
      </c>
      <c r="AV2" s="301" t="s">
        <v>4</v>
      </c>
      <c r="AW2" s="301" t="s">
        <v>5</v>
      </c>
      <c r="AX2" s="301" t="s">
        <v>4</v>
      </c>
      <c r="AY2" s="301" t="s">
        <v>2</v>
      </c>
      <c r="AZ2" s="301" t="s">
        <v>2</v>
      </c>
      <c r="BA2" s="301" t="s">
        <v>5</v>
      </c>
      <c r="BB2" s="301" t="s">
        <v>6</v>
      </c>
      <c r="BC2" s="301" t="s">
        <v>7</v>
      </c>
      <c r="BD2" s="301" t="s">
        <v>8</v>
      </c>
      <c r="BE2" s="302" t="s">
        <v>9</v>
      </c>
      <c r="BF2" s="303" t="str">
        <f>IF('3.Tasks'!$C4="","S/T",'4.Team'!BF3)</f>
        <v>S/T</v>
      </c>
      <c r="BG2" s="303" t="str">
        <f>IF('3.Tasks'!$C5="","S/T",'4.Team'!BG3)</f>
        <v>S/T</v>
      </c>
      <c r="BH2" s="303" t="str">
        <f>IF('3.Tasks'!$C6="","S/T",'4.Team'!BH3)</f>
        <v>S/T</v>
      </c>
      <c r="BI2" s="303" t="str">
        <f>IF('3.Tasks'!$C7="","S/T",'4.Team'!BI3)</f>
        <v>S/T</v>
      </c>
      <c r="BJ2" s="303" t="str">
        <f>IF('3.Tasks'!$C8="","S/T",'4.Team'!BJ3)</f>
        <v>S/T</v>
      </c>
      <c r="BK2" s="303" t="str">
        <f>IF('3.Tasks'!$C9="","S/T",'4.Team'!BK3)</f>
        <v>S/T</v>
      </c>
      <c r="BL2" s="303" t="str">
        <f>IF('3.Tasks'!$C10="","S/T",'4.Team'!BL3)</f>
        <v>S/T</v>
      </c>
      <c r="BM2" s="303" t="str">
        <f>IF('3.Tasks'!$C11="","S/T",'4.Team'!BM3)</f>
        <v>S/T</v>
      </c>
      <c r="BN2" s="303" t="str">
        <f>IF('3.Tasks'!$C12="","S/T",'4.Team'!BN3)</f>
        <v>S/T</v>
      </c>
      <c r="BO2" s="303" t="str">
        <f>IF('3.Tasks'!$C13="","S/T",'4.Team'!BO3)</f>
        <v>S/T</v>
      </c>
      <c r="BP2" s="303" t="str">
        <f>IF('3.Tasks'!$C14="","S/T",'4.Team'!BP3)</f>
        <v>S/T</v>
      </c>
      <c r="BQ2" s="303" t="str">
        <f>IF('3.Tasks'!$C15="","S/T",'4.Team'!BQ3)</f>
        <v>S/T</v>
      </c>
      <c r="BR2" s="303" t="str">
        <f>IF('3.Tasks'!$C16="","S/T",'4.Team'!BR3)</f>
        <v>S/T</v>
      </c>
      <c r="BS2" s="303" t="str">
        <f>IF('3.Tasks'!$C17="","S/T",'4.Team'!BS3)</f>
        <v>S/T</v>
      </c>
      <c r="BT2" s="303" t="str">
        <f>IF('3.Tasks'!$C18="","S/T",'4.Team'!BT3)</f>
        <v>S/T</v>
      </c>
      <c r="BU2" s="303" t="str">
        <f>IF('3.Tasks'!$C19="","S/T",'4.Team'!BU3)</f>
        <v>S/T</v>
      </c>
      <c r="BV2" s="303" t="str">
        <f>IF('3.Tasks'!$C20="","S/T",'4.Team'!BV3)</f>
        <v>S/T</v>
      </c>
      <c r="BW2" s="303" t="str">
        <f>IF('3.Tasks'!$C21="","S/T",'4.Team'!BW3)</f>
        <v>S/T</v>
      </c>
      <c r="BX2" s="303" t="str">
        <f>IF('3.Tasks'!$C22="","S/T",'4.Team'!BX3)</f>
        <v>S/T</v>
      </c>
      <c r="BY2" s="303" t="str">
        <f>IF('3.Tasks'!$C23="","S/T",'4.Team'!BY3)</f>
        <v>S/T</v>
      </c>
      <c r="BZ2" s="301" t="s">
        <v>862</v>
      </c>
      <c r="CA2" s="301" t="s">
        <v>746</v>
      </c>
      <c r="CF2" s="304" t="s">
        <v>747</v>
      </c>
    </row>
    <row r="3" spans="1:93" x14ac:dyDescent="0.25">
      <c r="B3" s="672" t="s">
        <v>291</v>
      </c>
      <c r="C3" s="673"/>
      <c r="D3" s="673"/>
      <c r="E3" s="673"/>
      <c r="F3" s="673"/>
      <c r="G3" s="673"/>
      <c r="H3" s="673"/>
      <c r="I3" s="673"/>
      <c r="J3" s="305">
        <f ca="1">+'4.Team'!J4</f>
        <v>0</v>
      </c>
      <c r="K3" s="306">
        <f ca="1">+'4.Team'!K4</f>
        <v>0</v>
      </c>
      <c r="L3" s="306" t="e">
        <f ca="1">+'4.Team'!L4</f>
        <v>#N/A</v>
      </c>
      <c r="M3" s="306" t="e">
        <f ca="1">+'4.Team'!M4</f>
        <v>#N/A</v>
      </c>
      <c r="N3" s="306" t="e">
        <f ca="1">+'4.Team'!N4</f>
        <v>#N/A</v>
      </c>
      <c r="O3" s="306" t="e">
        <f ca="1">+'4.Team'!O4</f>
        <v>#N/A</v>
      </c>
      <c r="P3" s="307" t="e">
        <f ca="1">+'4.Team'!P4</f>
        <v>#N/A</v>
      </c>
      <c r="Q3" s="307" t="e">
        <f ca="1">+'4.Team'!Q4</f>
        <v>#N/A</v>
      </c>
      <c r="R3" s="307" t="e">
        <f ca="1">+'4.Team'!R4</f>
        <v>#N/A</v>
      </c>
      <c r="S3" s="307" t="e">
        <f ca="1">+'4.Team'!S4</f>
        <v>#N/A</v>
      </c>
      <c r="T3" s="307" t="e">
        <f ca="1">+'4.Team'!T4</f>
        <v>#N/A</v>
      </c>
      <c r="U3" s="308" t="e">
        <f ca="1">+'4.Team'!U4</f>
        <v>#N/A</v>
      </c>
      <c r="V3" s="309" t="e">
        <f ca="1">+'4.Team'!V4</f>
        <v>#N/A</v>
      </c>
      <c r="W3" s="307" t="e">
        <f ca="1">+'4.Team'!W4</f>
        <v>#N/A</v>
      </c>
      <c r="X3" s="307" t="e">
        <f ca="1">+'4.Team'!X4</f>
        <v>#N/A</v>
      </c>
      <c r="Y3" s="307" t="e">
        <f ca="1">+'4.Team'!Y4</f>
        <v>#N/A</v>
      </c>
      <c r="Z3" s="307" t="e">
        <f ca="1">+'4.Team'!Z4</f>
        <v>#N/A</v>
      </c>
      <c r="AA3" s="307" t="e">
        <f ca="1">+'4.Team'!AA4</f>
        <v>#N/A</v>
      </c>
      <c r="AB3" s="307" t="e">
        <f ca="1">+'4.Team'!AB4</f>
        <v>#N/A</v>
      </c>
      <c r="AC3" s="307" t="e">
        <f ca="1">+'4.Team'!AC4</f>
        <v>#N/A</v>
      </c>
      <c r="AD3" s="307" t="e">
        <f ca="1">+'4.Team'!AD4</f>
        <v>#N/A</v>
      </c>
      <c r="AE3" s="307" t="e">
        <f ca="1">+'4.Team'!AE4</f>
        <v>#N/A</v>
      </c>
      <c r="AF3" s="307" t="e">
        <f ca="1">+'4.Team'!AF4</f>
        <v>#N/A</v>
      </c>
      <c r="AG3" s="308" t="e">
        <f ca="1">+'4.Team'!AG4</f>
        <v>#N/A</v>
      </c>
      <c r="AH3" s="305" t="e">
        <f ca="1">+'4.Team'!AH4</f>
        <v>#N/A</v>
      </c>
      <c r="AI3" s="306" t="e">
        <f ca="1">+'4.Team'!AI4</f>
        <v>#N/A</v>
      </c>
      <c r="AJ3" s="306" t="e">
        <f ca="1">+'4.Team'!AJ4</f>
        <v>#N/A</v>
      </c>
      <c r="AK3" s="306" t="e">
        <f ca="1">+'4.Team'!AK4</f>
        <v>#N/A</v>
      </c>
      <c r="AL3" s="306" t="e">
        <f ca="1">+'4.Team'!AL4</f>
        <v>#N/A</v>
      </c>
      <c r="AM3" s="306" t="e">
        <f ca="1">+'4.Team'!AM4</f>
        <v>#N/A</v>
      </c>
      <c r="AN3" s="306" t="e">
        <f ca="1">+'4.Team'!AN4</f>
        <v>#N/A</v>
      </c>
      <c r="AO3" s="306" t="e">
        <f ca="1">+'4.Team'!AO4</f>
        <v>#N/A</v>
      </c>
      <c r="AP3" s="306" t="e">
        <f ca="1">+'4.Team'!AP4</f>
        <v>#N/A</v>
      </c>
      <c r="AQ3" s="306" t="e">
        <f ca="1">+'4.Team'!AQ4</f>
        <v>#N/A</v>
      </c>
      <c r="AR3" s="306" t="e">
        <f ca="1">+'4.Team'!AR4</f>
        <v>#N/A</v>
      </c>
      <c r="AS3" s="310" t="e">
        <f ca="1">+'4.Team'!AS4</f>
        <v>#N/A</v>
      </c>
      <c r="AT3" s="305" t="e">
        <f ca="1">+'4.Team'!AT4</f>
        <v>#N/A</v>
      </c>
      <c r="AU3" s="306" t="e">
        <f ca="1">+'4.Team'!AU4</f>
        <v>#N/A</v>
      </c>
      <c r="AV3" s="306" t="e">
        <f ca="1">+'4.Team'!AV4</f>
        <v>#N/A</v>
      </c>
      <c r="AW3" s="306" t="e">
        <f ca="1">+'4.Team'!AW4</f>
        <v>#N/A</v>
      </c>
      <c r="AX3" s="306" t="e">
        <f ca="1">+'4.Team'!AX4</f>
        <v>#N/A</v>
      </c>
      <c r="AY3" s="306" t="e">
        <f ca="1">+'4.Team'!AY4</f>
        <v>#N/A</v>
      </c>
      <c r="AZ3" s="306" t="e">
        <f ca="1">+'4.Team'!AZ4</f>
        <v>#N/A</v>
      </c>
      <c r="BA3" s="306" t="e">
        <f ca="1">+'4.Team'!BA4</f>
        <v>#N/A</v>
      </c>
      <c r="BB3" s="306" t="e">
        <f ca="1">+'4.Team'!BB4</f>
        <v>#N/A</v>
      </c>
      <c r="BC3" s="306" t="e">
        <f ca="1">+'4.Team'!BC4</f>
        <v>#N/A</v>
      </c>
      <c r="BD3" s="306" t="e">
        <f ca="1">+'4.Team'!BD4</f>
        <v>#N/A</v>
      </c>
      <c r="BE3" s="310" t="e">
        <f ca="1">+'4.Team'!BE4</f>
        <v>#N/A</v>
      </c>
      <c r="BF3" s="311" t="s">
        <v>18</v>
      </c>
      <c r="BG3" s="312" t="s">
        <v>19</v>
      </c>
      <c r="BH3" s="312" t="s">
        <v>20</v>
      </c>
      <c r="BI3" s="312" t="s">
        <v>21</v>
      </c>
      <c r="BJ3" s="312" t="s">
        <v>22</v>
      </c>
      <c r="BK3" s="312" t="s">
        <v>23</v>
      </c>
      <c r="BL3" s="312" t="s">
        <v>24</v>
      </c>
      <c r="BM3" s="312" t="s">
        <v>25</v>
      </c>
      <c r="BN3" s="312" t="s">
        <v>26</v>
      </c>
      <c r="BO3" s="312" t="s">
        <v>27</v>
      </c>
      <c r="BP3" s="312" t="s">
        <v>28</v>
      </c>
      <c r="BQ3" s="312" t="s">
        <v>29</v>
      </c>
      <c r="BR3" s="312" t="s">
        <v>30</v>
      </c>
      <c r="BS3" s="312" t="s">
        <v>31</v>
      </c>
      <c r="BT3" s="312" t="s">
        <v>32</v>
      </c>
      <c r="BU3" s="312" t="s">
        <v>33</v>
      </c>
      <c r="BV3" s="312" t="s">
        <v>34</v>
      </c>
      <c r="BW3" s="312" t="s">
        <v>35</v>
      </c>
      <c r="BX3" s="312" t="s">
        <v>36</v>
      </c>
      <c r="BY3" s="312" t="s">
        <v>37</v>
      </c>
      <c r="BZ3" s="313"/>
      <c r="CA3" s="301"/>
      <c r="CF3" s="304" t="s">
        <v>889</v>
      </c>
    </row>
    <row r="4" spans="1:93" x14ac:dyDescent="0.25">
      <c r="A4" s="169" t="s">
        <v>49</v>
      </c>
      <c r="B4" s="314" t="s">
        <v>623</v>
      </c>
      <c r="C4" s="314" t="str">
        <f>IF('1.G.Data'!C16="","",'1.G.Data'!C16)</f>
        <v/>
      </c>
      <c r="D4" s="314" t="str">
        <f>IF('1.G.Data'!C17="","",'1.G.Data'!C17)</f>
        <v/>
      </c>
      <c r="E4" s="315"/>
      <c r="F4" s="316"/>
      <c r="G4" s="317">
        <v>1</v>
      </c>
      <c r="H4" s="317">
        <f>IF(G4="","",'1.G.Data'!C$14)</f>
        <v>0</v>
      </c>
      <c r="I4" s="318">
        <f>ROUNDUP((H4*F4),2)</f>
        <v>0</v>
      </c>
      <c r="J4" s="319">
        <f ca="1">IF(G4="",0,IF($G4=J$29,1,0))*J$30</f>
        <v>0</v>
      </c>
      <c r="K4" s="320">
        <f ca="1">(IF(G4=K$28,1,IF((G4+H4)&lt;3,0,IF(G4&gt;K$28,0,1))))*K$30</f>
        <v>0</v>
      </c>
      <c r="L4" s="320" t="e">
        <f ca="1">(IF(SUM($J4:K4)&gt;($H4-1),0,IF($G4=L$28,1,IF(SUM($J4:K4)=0,0,1))))*L$30</f>
        <v>#N/A</v>
      </c>
      <c r="M4" s="320" t="e">
        <f ca="1">(IF(SUM($J4:L4)&gt;($H4-1),0,IF($G4=M$28,1,IF(SUM($J4:L4)=0,0,1))))*M$30</f>
        <v>#N/A</v>
      </c>
      <c r="N4" s="320" t="e">
        <f ca="1">(IF(SUM($J4:M4)&gt;($H4-1),0,IF($G4=N$28,1,IF(SUM($J4:M4)=0,0,1))))*N$30</f>
        <v>#N/A</v>
      </c>
      <c r="O4" s="320" t="e">
        <f ca="1">(IF(SUM($J4:N4)&gt;($H4-1),0,IF($G4=O$28,1,IF(SUM($J4:N4)=0,0,1))))*O$30</f>
        <v>#N/A</v>
      </c>
      <c r="P4" s="320" t="e">
        <f ca="1">(IF(SUM($J4:O4)&gt;($H4-1),0,IF($G4=P$28,1,IF(SUM($J4:O4)=0,0,1))))*P$30</f>
        <v>#N/A</v>
      </c>
      <c r="Q4" s="320" t="e">
        <f ca="1">(IF(SUM($J4:P4)&gt;($H4-1),0,IF($G4=Q$28,1,IF(SUM($J4:P4)=0,0,1))))*Q$30</f>
        <v>#N/A</v>
      </c>
      <c r="R4" s="320" t="e">
        <f ca="1">(IF(SUM($J4:Q4)&gt;($H4-1),0,IF($G4=R$28,1,IF(SUM($J4:Q4)=0,0,1))))*R$30</f>
        <v>#N/A</v>
      </c>
      <c r="S4" s="320" t="e">
        <f ca="1">(IF(SUM($J4:R4)&gt;($H4-1),0,IF($G4=S$28,1,IF(SUM($J4:R4)=0,0,1))))*S$30</f>
        <v>#N/A</v>
      </c>
      <c r="T4" s="320" t="e">
        <f ca="1">(IF(SUM($J4:S4)&gt;($H4-1),0,IF($G4=T$28,1,IF(SUM($J4:S4)=0,0,1))))*T$30</f>
        <v>#N/A</v>
      </c>
      <c r="U4" s="321" t="e">
        <f ca="1">(IF(SUM($J4:T4)&gt;($H4-1),0,IF($G4=U$28,1,IF(SUM($J4:T4)=0,0,1))))*U$30</f>
        <v>#N/A</v>
      </c>
      <c r="V4" s="319" t="e">
        <f ca="1">(IF(SUM($J4:U4)&gt;($H4-1),0,IF($G4=V$28,1,IF(SUM($J4:U4)=0,0,1))))*V$30</f>
        <v>#N/A</v>
      </c>
      <c r="W4" s="320" t="e">
        <f ca="1">(IF(SUM($J4:V4)&gt;($H4-1),0,IF($G4=W$28,1,IF(SUM($J4:V4)=0,0,1))))*W$30</f>
        <v>#N/A</v>
      </c>
      <c r="X4" s="320" t="e">
        <f ca="1">(IF(SUM($J4:W4)&gt;($H4-1),0,IF($G4=X$28,1,IF(SUM($J4:W4)=0,0,1))))*X$30</f>
        <v>#N/A</v>
      </c>
      <c r="Y4" s="320" t="e">
        <f ca="1">(IF(SUM($J4:X4)&gt;($H4-1),0,IF($G4=Y$28,1,IF(SUM($J4:X4)=0,0,1))))*Y$30</f>
        <v>#N/A</v>
      </c>
      <c r="Z4" s="320" t="e">
        <f ca="1">(IF(SUM($J4:Y4)&gt;($H4-1),0,IF($G4=Z$28,1,IF(SUM($J4:Y4)=0,0,1))))*Z$30</f>
        <v>#N/A</v>
      </c>
      <c r="AA4" s="320" t="e">
        <f ca="1">(IF(SUM($J4:Z4)&gt;($H4-1),0,IF($G4=AA$28,1,IF(SUM($J4:Z4)=0,0,1))))*AA$30</f>
        <v>#N/A</v>
      </c>
      <c r="AB4" s="320" t="e">
        <f ca="1">(IF(SUM($J4:AA4)&gt;($H4-1),0,IF($G4=AB$28,1,IF(SUM($J4:AA4)=0,0,1))))*AB$30</f>
        <v>#N/A</v>
      </c>
      <c r="AC4" s="320" t="e">
        <f ca="1">(IF(SUM($J4:AB4)&gt;($H4-1),0,IF($G4=AC$28,1,IF(SUM($J4:AB4)=0,0,1))))*AC$30</f>
        <v>#N/A</v>
      </c>
      <c r="AD4" s="320" t="e">
        <f ca="1">(IF(SUM($J4:AC4)&gt;($H4-1),0,IF($G4=AD$28,1,IF(SUM($J4:AC4)=0,0,1))))*AD$30</f>
        <v>#N/A</v>
      </c>
      <c r="AE4" s="320" t="e">
        <f ca="1">(IF(SUM($J4:AD4)&gt;($H4-1),0,IF($G4=AE$28,1,IF(SUM($J4:AD4)=0,0,1))))*AE$30</f>
        <v>#N/A</v>
      </c>
      <c r="AF4" s="320" t="e">
        <f ca="1">(IF(SUM($J4:AE4)&gt;($H4-1),0,IF($G4=AF$28,1,IF(SUM($J4:AE4)=0,0,1))))*AF$30</f>
        <v>#N/A</v>
      </c>
      <c r="AG4" s="321" t="e">
        <f ca="1">(IF(SUM($J4:AF4)&gt;($H4-1),0,IF($G4=AG$28,1,IF(SUM($J4:AF4)=0,0,1))))*AG$30</f>
        <v>#N/A</v>
      </c>
      <c r="AH4" s="319" t="e">
        <f ca="1">(IF(SUM($J4:AG4)&gt;($H4-1),0,IF($G4=AH$28,1,IF(SUM($J4:AG4)=0,0,1))))*AH$30</f>
        <v>#N/A</v>
      </c>
      <c r="AI4" s="320" t="e">
        <f ca="1">(IF(SUM($J4:AH4)&gt;($H4-1),0,IF($G4=AI$28,1,IF(SUM($J4:AH4)=0,0,1))))*AI$30</f>
        <v>#N/A</v>
      </c>
      <c r="AJ4" s="320" t="e">
        <f ca="1">(IF(SUM($J4:AI4)&gt;($H4-1),0,IF($G4=AJ$28,1,IF(SUM($J4:AI4)=0,0,1))))*AJ$30</f>
        <v>#N/A</v>
      </c>
      <c r="AK4" s="320" t="e">
        <f ca="1">(IF(SUM($J4:AJ4)&gt;($H4-1),0,IF($G4=AK$28,1,IF(SUM($J4:AJ4)=0,0,1))))*AK$30</f>
        <v>#N/A</v>
      </c>
      <c r="AL4" s="320" t="e">
        <f ca="1">(IF(SUM($J4:AK4)&gt;($H4-1),0,IF($G4=AL$28,1,IF(SUM($J4:AK4)=0,0,1))))*AL$30</f>
        <v>#N/A</v>
      </c>
      <c r="AM4" s="320" t="e">
        <f ca="1">(IF(SUM($J4:AL4)&gt;($H4-1),0,IF($G4=AM$28,1,IF(SUM($J4:AL4)=0,0,1))))*AM$30</f>
        <v>#N/A</v>
      </c>
      <c r="AN4" s="320" t="e">
        <f ca="1">(IF(SUM($J4:AM4)&gt;($H4-1),0,IF($G4=AN$28,1,IF(SUM($J4:AM4)=0,0,1))))*AN$30</f>
        <v>#N/A</v>
      </c>
      <c r="AO4" s="320" t="e">
        <f ca="1">(IF(SUM($J4:AN4)&gt;($H4-1),0,IF($G4=AO$28,1,IF(SUM($J4:AN4)=0,0,1))))*AO$30</f>
        <v>#N/A</v>
      </c>
      <c r="AP4" s="320" t="e">
        <f ca="1">(IF(SUM($J4:AO4)&gt;($H4-1),0,IF($G4=AP$28,1,IF(SUM($J4:AO4)=0,0,1))))*AP$30</f>
        <v>#N/A</v>
      </c>
      <c r="AQ4" s="320" t="e">
        <f ca="1">(IF(SUM($J4:AP4)&gt;($H4-1),0,IF($G4=AQ$28,1,IF(SUM($J4:AP4)=0,0,1))))*AQ$30</f>
        <v>#N/A</v>
      </c>
      <c r="AR4" s="320" t="e">
        <f ca="1">(IF(SUM($J4:AQ4)&gt;($H4-1),0,IF($G4=AR$28,1,IF(SUM($J4:AQ4)=0,0,1))))*AR$30</f>
        <v>#N/A</v>
      </c>
      <c r="AS4" s="321" t="e">
        <f ca="1">(IF(SUM($J4:AR4)&gt;($H4-1),0,IF($G4=AS$28,1,IF(SUM($J4:AR4)=0,0,1))))*AS$30</f>
        <v>#N/A</v>
      </c>
      <c r="AT4" s="319" t="e">
        <f ca="1">(IF(SUM($J4:AS4)&gt;($H4-1),0,IF($G4=AT$28,1,IF(SUM($J4:AS4)=0,0,1))))*AT$30</f>
        <v>#N/A</v>
      </c>
      <c r="AU4" s="320" t="e">
        <f ca="1">(IF(SUM($J4:AT4)&gt;($H4-1),0,IF($G4=AU$28,1,IF(SUM($J4:AT4)=0,0,1))))*AU$30</f>
        <v>#N/A</v>
      </c>
      <c r="AV4" s="320" t="e">
        <f ca="1">(IF(SUM($J4:AU4)&gt;($H4-1),0,IF($G4=AV$28,1,IF(SUM($J4:AU4)=0,0,1))))*AV$30</f>
        <v>#N/A</v>
      </c>
      <c r="AW4" s="320" t="e">
        <f ca="1">(IF(SUM($J4:AV4)&gt;($H4-1),0,IF($G4=AW$28,1,IF(SUM($J4:AV4)=0,0,1))))*AW$30</f>
        <v>#N/A</v>
      </c>
      <c r="AX4" s="320" t="e">
        <f ca="1">(IF(SUM($J4:AW4)&gt;($H4-1),0,IF($G4=AX$28,1,IF(SUM($J4:AW4)=0,0,1))))*AX$30</f>
        <v>#N/A</v>
      </c>
      <c r="AY4" s="320" t="e">
        <f ca="1">(IF(SUM($J4:AX4)&gt;($H4-1),0,IF($G4=AY$28,1,IF(SUM($J4:AX4)=0,0,1))))*AY$30</f>
        <v>#N/A</v>
      </c>
      <c r="AZ4" s="320" t="e">
        <f ca="1">(IF(SUM($J4:AY4)&gt;($H4-1),0,IF($G4=AZ$28,1,IF(SUM($J4:AY4)=0,0,1))))*AZ$30</f>
        <v>#N/A</v>
      </c>
      <c r="BA4" s="320" t="e">
        <f ca="1">(IF(SUM($J4:AZ4)&gt;($H4-1),0,IF($G4=BA$28,1,IF(SUM($J4:AZ4)=0,0,1))))*BA$30</f>
        <v>#N/A</v>
      </c>
      <c r="BB4" s="320" t="e">
        <f ca="1">(IF(SUM($J4:BA4)&gt;($H4-1),0,IF($G4=BB$28,1,IF(SUM($J4:BA4)=0,0,1))))*BB$30</f>
        <v>#N/A</v>
      </c>
      <c r="BC4" s="320" t="e">
        <f ca="1">(IF(SUM($J4:BB4)&gt;($H4-1),0,IF($G4=BC$28,1,IF(SUM($J4:BB4)=0,0,1))))*BC$30</f>
        <v>#N/A</v>
      </c>
      <c r="BD4" s="320" t="e">
        <f ca="1">(IF(SUM($J4:BC4)&gt;($H4-1),0,IF($G4=BD$28,1,IF(SUM($J4:BC4)=0,0,1))))*BD$30</f>
        <v>#N/A</v>
      </c>
      <c r="BE4" s="321" t="e">
        <f ca="1">(IF(SUM($J4:BD4)&gt;($H4-1),0,IF($G4=BE$28,1,IF(SUM($J4:BD4)=0,0,1))))*BE$30</f>
        <v>#N/A</v>
      </c>
      <c r="BF4" s="322"/>
      <c r="BG4" s="323"/>
      <c r="BH4" s="323"/>
      <c r="BI4" s="323"/>
      <c r="BJ4" s="323"/>
      <c r="BK4" s="323"/>
      <c r="BL4" s="323"/>
      <c r="BM4" s="323"/>
      <c r="BN4" s="323"/>
      <c r="BO4" s="323"/>
      <c r="BP4" s="323"/>
      <c r="BQ4" s="323"/>
      <c r="BR4" s="323"/>
      <c r="BS4" s="323"/>
      <c r="BT4" s="323"/>
      <c r="BU4" s="323"/>
      <c r="BV4" s="323"/>
      <c r="BW4" s="323"/>
      <c r="BX4" s="323"/>
      <c r="BY4" s="323"/>
      <c r="BZ4" s="324">
        <f>I4-(SUM(BF4:BY4))</f>
        <v>0</v>
      </c>
      <c r="CA4" s="325" t="str">
        <f>IF(BZ4=0,"",$CF$3)</f>
        <v/>
      </c>
      <c r="CG4" s="169">
        <f>+E4</f>
        <v>0</v>
      </c>
    </row>
    <row r="5" spans="1:93" x14ac:dyDescent="0.25">
      <c r="A5" s="169" t="s">
        <v>50</v>
      </c>
      <c r="B5" s="314" t="s">
        <v>624</v>
      </c>
      <c r="C5" s="315"/>
      <c r="D5" s="315"/>
      <c r="E5" s="315"/>
      <c r="F5" s="316"/>
      <c r="G5" s="326"/>
      <c r="H5" s="315"/>
      <c r="I5" s="318">
        <f t="shared" ref="I5:I26" si="0">ROUNDUP((H5*F5),2)</f>
        <v>0</v>
      </c>
      <c r="J5" s="319">
        <f t="shared" ref="J5:J26" ca="1" si="1">IF(G5="",0,IF($G5=J$29,1,0))*J$30</f>
        <v>0</v>
      </c>
      <c r="K5" s="320">
        <f t="shared" ref="K5:K18" ca="1" si="2">(IF(G5=K$28,1,IF((G5+H5)&lt;3,0,IF(G5&gt;K$28,0,1))))*K$30</f>
        <v>0</v>
      </c>
      <c r="L5" s="320" t="e">
        <f ca="1">(IF(SUM($J5:K5)&gt;($H5-1),0,IF($G5=L$28,1,IF(SUM($J5:K5)=0,0,1))))*L$30</f>
        <v>#N/A</v>
      </c>
      <c r="M5" s="320" t="e">
        <f ca="1">(IF(SUM($J5:L5)&gt;($H5-1),0,IF($G5=M$28,1,IF(SUM($J5:L5)=0,0,1))))*M$30</f>
        <v>#N/A</v>
      </c>
      <c r="N5" s="320" t="e">
        <f ca="1">(IF(SUM($J5:M5)&gt;($H5-1),0,IF($G5=N$28,1,IF(SUM($J5:M5)=0,0,1))))*N$30</f>
        <v>#N/A</v>
      </c>
      <c r="O5" s="320" t="e">
        <f ca="1">(IF(SUM($J5:N5)&gt;($H5-1),0,IF($G5=O$28,1,IF(SUM($J5:N5)=0,0,1))))*O$30</f>
        <v>#N/A</v>
      </c>
      <c r="P5" s="320" t="e">
        <f ca="1">(IF(SUM($J5:O5)&gt;($H5-1),0,IF($G5=P$28,1,IF(SUM($J5:O5)=0,0,1))))*P$30</f>
        <v>#N/A</v>
      </c>
      <c r="Q5" s="320" t="e">
        <f ca="1">(IF(SUM($J5:P5)&gt;($H5-1),0,IF($G5=Q$28,1,IF(SUM($J5:P5)=0,0,1))))*Q$30</f>
        <v>#N/A</v>
      </c>
      <c r="R5" s="320" t="e">
        <f ca="1">(IF(SUM($J5:Q5)&gt;($H5-1),0,IF($G5=R$28,1,IF(SUM($J5:Q5)=0,0,1))))*R$30</f>
        <v>#N/A</v>
      </c>
      <c r="S5" s="320" t="e">
        <f ca="1">(IF(SUM($J5:R5)&gt;($H5-1),0,IF($G5=S$28,1,IF(SUM($J5:R5)=0,0,1))))*S$30</f>
        <v>#N/A</v>
      </c>
      <c r="T5" s="320" t="e">
        <f ca="1">(IF(SUM($J5:S5)&gt;($H5-1),0,IF($G5=T$28,1,IF(SUM($J5:S5)=0,0,1))))*T$30</f>
        <v>#N/A</v>
      </c>
      <c r="U5" s="321" t="e">
        <f ca="1">(IF(SUM($J5:T5)&gt;($H5-1),0,IF($G5=U$28,1,IF(SUM($J5:T5)=0,0,1))))*U$30</f>
        <v>#N/A</v>
      </c>
      <c r="V5" s="319" t="e">
        <f ca="1">(IF(SUM($J5:U5)&gt;($H5-1),0,IF($G5=V$28,1,IF(SUM($J5:U5)=0,0,1))))*V$30</f>
        <v>#N/A</v>
      </c>
      <c r="W5" s="320" t="e">
        <f ca="1">(IF(SUM($J5:V5)&gt;($H5-1),0,IF($G5=W$28,1,IF(SUM($J5:V5)=0,0,1))))*W$30</f>
        <v>#N/A</v>
      </c>
      <c r="X5" s="320" t="e">
        <f ca="1">(IF(SUM($J5:W5)&gt;($H5-1),0,IF($G5=X$28,1,IF(SUM($J5:W5)=0,0,1))))*X$30</f>
        <v>#N/A</v>
      </c>
      <c r="Y5" s="320" t="e">
        <f ca="1">(IF(SUM($J5:X5)&gt;($H5-1),0,IF($G5=Y$28,1,IF(SUM($J5:X5)=0,0,1))))*Y$30</f>
        <v>#N/A</v>
      </c>
      <c r="Z5" s="320" t="e">
        <f ca="1">(IF(SUM($J5:Y5)&gt;($H5-1),0,IF($G5=Z$28,1,IF(SUM($J5:Y5)=0,0,1))))*Z$30</f>
        <v>#N/A</v>
      </c>
      <c r="AA5" s="320" t="e">
        <f ca="1">(IF(SUM($J5:Z5)&gt;($H5-1),0,IF($G5=AA$28,1,IF(SUM($J5:Z5)=0,0,1))))*AA$30</f>
        <v>#N/A</v>
      </c>
      <c r="AB5" s="320" t="e">
        <f ca="1">(IF(SUM($J5:AA5)&gt;($H5-1),0,IF($G5=AB$28,1,IF(SUM($J5:AA5)=0,0,1))))*AB$30</f>
        <v>#N/A</v>
      </c>
      <c r="AC5" s="320" t="e">
        <f ca="1">(IF(SUM($J5:AB5)&gt;($H5-1),0,IF($G5=AC$28,1,IF(SUM($J5:AB5)=0,0,1))))*AC$30</f>
        <v>#N/A</v>
      </c>
      <c r="AD5" s="320" t="e">
        <f ca="1">(IF(SUM($J5:AC5)&gt;($H5-1),0,IF($G5=AD$28,1,IF(SUM($J5:AC5)=0,0,1))))*AD$30</f>
        <v>#N/A</v>
      </c>
      <c r="AE5" s="320" t="e">
        <f ca="1">(IF(SUM($J5:AD5)&gt;($H5-1),0,IF($G5=AE$28,1,IF(SUM($J5:AD5)=0,0,1))))*AE$30</f>
        <v>#N/A</v>
      </c>
      <c r="AF5" s="320" t="e">
        <f ca="1">(IF(SUM($J5:AE5)&gt;($H5-1),0,IF($G5=AF$28,1,IF(SUM($J5:AE5)=0,0,1))))*AF$30</f>
        <v>#N/A</v>
      </c>
      <c r="AG5" s="321" t="e">
        <f ca="1">(IF(SUM($J5:AF5)&gt;($H5-1),0,IF($G5=AG$28,1,IF(SUM($J5:AF5)=0,0,1))))*AG$30</f>
        <v>#N/A</v>
      </c>
      <c r="AH5" s="319" t="e">
        <f ca="1">(IF(SUM($J5:AG5)&gt;($H5-1),0,IF($G5=AH$28,1,IF(SUM($J5:AG5)=0,0,1))))*AH$30</f>
        <v>#N/A</v>
      </c>
      <c r="AI5" s="320" t="e">
        <f ca="1">(IF(SUM($J5:AH5)&gt;($H5-1),0,IF($G5=AI$28,1,IF(SUM($J5:AH5)=0,0,1))))*AI$30</f>
        <v>#N/A</v>
      </c>
      <c r="AJ5" s="320" t="e">
        <f ca="1">(IF(SUM($J5:AI5)&gt;($H5-1),0,IF($G5=AJ$28,1,IF(SUM($J5:AI5)=0,0,1))))*AJ$30</f>
        <v>#N/A</v>
      </c>
      <c r="AK5" s="320" t="e">
        <f ca="1">(IF(SUM($J5:AJ5)&gt;($H5-1),0,IF($G5=AK$28,1,IF(SUM($J5:AJ5)=0,0,1))))*AK$30</f>
        <v>#N/A</v>
      </c>
      <c r="AL5" s="320" t="e">
        <f ca="1">(IF(SUM($J5:AK5)&gt;($H5-1),0,IF($G5=AL$28,1,IF(SUM($J5:AK5)=0,0,1))))*AL$30</f>
        <v>#N/A</v>
      </c>
      <c r="AM5" s="320" t="e">
        <f ca="1">(IF(SUM($J5:AL5)&gt;($H5-1),0,IF($G5=AM$28,1,IF(SUM($J5:AL5)=0,0,1))))*AM$30</f>
        <v>#N/A</v>
      </c>
      <c r="AN5" s="320" t="e">
        <f ca="1">(IF(SUM($J5:AM5)&gt;($H5-1),0,IF($G5=AN$28,1,IF(SUM($J5:AM5)=0,0,1))))*AN$30</f>
        <v>#N/A</v>
      </c>
      <c r="AO5" s="320" t="e">
        <f ca="1">(IF(SUM($J5:AN5)&gt;($H5-1),0,IF($G5=AO$28,1,IF(SUM($J5:AN5)=0,0,1))))*AO$30</f>
        <v>#N/A</v>
      </c>
      <c r="AP5" s="320" t="e">
        <f ca="1">(IF(SUM($J5:AO5)&gt;($H5-1),0,IF($G5=AP$28,1,IF(SUM($J5:AO5)=0,0,1))))*AP$30</f>
        <v>#N/A</v>
      </c>
      <c r="AQ5" s="320" t="e">
        <f ca="1">(IF(SUM($J5:AP5)&gt;($H5-1),0,IF($G5=AQ$28,1,IF(SUM($J5:AP5)=0,0,1))))*AQ$30</f>
        <v>#N/A</v>
      </c>
      <c r="AR5" s="320" t="e">
        <f ca="1">(IF(SUM($J5:AQ5)&gt;($H5-1),0,IF($G5=AR$28,1,IF(SUM($J5:AQ5)=0,0,1))))*AR$30</f>
        <v>#N/A</v>
      </c>
      <c r="AS5" s="321" t="e">
        <f ca="1">(IF(SUM($J5:AR5)&gt;($H5-1),0,IF($G5=AS$28,1,IF(SUM($J5:AR5)=0,0,1))))*AS$30</f>
        <v>#N/A</v>
      </c>
      <c r="AT5" s="319" t="e">
        <f ca="1">(IF(SUM($J5:AS5)&gt;($H5-1),0,IF($G5=AT$28,1,IF(SUM($J5:AS5)=0,0,1))))*AT$30</f>
        <v>#N/A</v>
      </c>
      <c r="AU5" s="320" t="e">
        <f ca="1">(IF(SUM($J5:AT5)&gt;($H5-1),0,IF($G5=AU$28,1,IF(SUM($J5:AT5)=0,0,1))))*AU$30</f>
        <v>#N/A</v>
      </c>
      <c r="AV5" s="320" t="e">
        <f ca="1">(IF(SUM($J5:AU5)&gt;($H5-1),0,IF($G5=AV$28,1,IF(SUM($J5:AU5)=0,0,1))))*AV$30</f>
        <v>#N/A</v>
      </c>
      <c r="AW5" s="320" t="e">
        <f ca="1">(IF(SUM($J5:AV5)&gt;($H5-1),0,IF($G5=AW$28,1,IF(SUM($J5:AV5)=0,0,1))))*AW$30</f>
        <v>#N/A</v>
      </c>
      <c r="AX5" s="320" t="e">
        <f ca="1">(IF(SUM($J5:AW5)&gt;($H5-1),0,IF($G5=AX$28,1,IF(SUM($J5:AW5)=0,0,1))))*AX$30</f>
        <v>#N/A</v>
      </c>
      <c r="AY5" s="320" t="e">
        <f ca="1">(IF(SUM($J5:AX5)&gt;($H5-1),0,IF($G5=AY$28,1,IF(SUM($J5:AX5)=0,0,1))))*AY$30</f>
        <v>#N/A</v>
      </c>
      <c r="AZ5" s="320" t="e">
        <f ca="1">(IF(SUM($J5:AY5)&gt;($H5-1),0,IF($G5=AZ$28,1,IF(SUM($J5:AY5)=0,0,1))))*AZ$30</f>
        <v>#N/A</v>
      </c>
      <c r="BA5" s="320" t="e">
        <f ca="1">(IF(SUM($J5:AZ5)&gt;($H5-1),0,IF($G5=BA$28,1,IF(SUM($J5:AZ5)=0,0,1))))*BA$30</f>
        <v>#N/A</v>
      </c>
      <c r="BB5" s="320" t="e">
        <f ca="1">(IF(SUM($J5:BA5)&gt;($H5-1),0,IF($G5=BB$28,1,IF(SUM($J5:BA5)=0,0,1))))*BB$30</f>
        <v>#N/A</v>
      </c>
      <c r="BC5" s="320" t="e">
        <f ca="1">(IF(SUM($J5:BB5)&gt;($H5-1),0,IF($G5=BC$28,1,IF(SUM($J5:BB5)=0,0,1))))*BC$30</f>
        <v>#N/A</v>
      </c>
      <c r="BD5" s="320" t="e">
        <f ca="1">(IF(SUM($J5:BC5)&gt;($H5-1),0,IF($G5=BD$28,1,IF(SUM($J5:BC5)=0,0,1))))*BD$30</f>
        <v>#N/A</v>
      </c>
      <c r="BE5" s="321" t="e">
        <f ca="1">(IF(SUM($J5:BD5)&gt;($H5-1),0,IF($G5=BE$28,1,IF(SUM($J5:BD5)=0,0,1))))*BE$30</f>
        <v>#N/A</v>
      </c>
      <c r="BF5" s="322"/>
      <c r="BG5" s="323"/>
      <c r="BH5" s="323"/>
      <c r="BI5" s="323"/>
      <c r="BJ5" s="323"/>
      <c r="BK5" s="323"/>
      <c r="BL5" s="323"/>
      <c r="BM5" s="323"/>
      <c r="BN5" s="323"/>
      <c r="BO5" s="323"/>
      <c r="BP5" s="323"/>
      <c r="BQ5" s="323"/>
      <c r="BR5" s="323"/>
      <c r="BS5" s="323"/>
      <c r="BT5" s="323"/>
      <c r="BU5" s="323"/>
      <c r="BV5" s="323"/>
      <c r="BW5" s="323"/>
      <c r="BX5" s="323"/>
      <c r="BY5" s="323"/>
      <c r="BZ5" s="324">
        <f t="shared" ref="BZ5:BZ26" si="3">I5-(SUM(BF5:BY5))</f>
        <v>0</v>
      </c>
      <c r="CA5" s="325" t="str">
        <f>IF(BZ5=0,"",$CF$3)</f>
        <v/>
      </c>
      <c r="CG5" s="169">
        <f t="shared" ref="CG5:CG26" si="4">+E5</f>
        <v>0</v>
      </c>
    </row>
    <row r="6" spans="1:93" x14ac:dyDescent="0.25">
      <c r="A6" s="169" t="s">
        <v>53</v>
      </c>
      <c r="B6" s="314" t="s">
        <v>625</v>
      </c>
      <c r="C6" s="315"/>
      <c r="D6" s="315"/>
      <c r="E6" s="315"/>
      <c r="F6" s="316"/>
      <c r="G6" s="326"/>
      <c r="H6" s="315"/>
      <c r="I6" s="318">
        <f t="shared" si="0"/>
        <v>0</v>
      </c>
      <c r="J6" s="319">
        <f t="shared" ca="1" si="1"/>
        <v>0</v>
      </c>
      <c r="K6" s="320">
        <f t="shared" ca="1" si="2"/>
        <v>0</v>
      </c>
      <c r="L6" s="320" t="e">
        <f ca="1">(IF(SUM($J6:K6)&gt;($H6-1),0,IF($G6=L$28,1,IF(SUM($J6:K6)=0,0,1))))*L$30</f>
        <v>#N/A</v>
      </c>
      <c r="M6" s="320" t="e">
        <f ca="1">(IF(SUM($J6:L6)&gt;($H6-1),0,IF($G6=M$28,1,IF(SUM($J6:L6)=0,0,1))))*M$30</f>
        <v>#N/A</v>
      </c>
      <c r="N6" s="320" t="e">
        <f ca="1">(IF(SUM($J6:M6)&gt;($H6-1),0,IF($G6=N$28,1,IF(SUM($J6:M6)=0,0,1))))*N$30</f>
        <v>#N/A</v>
      </c>
      <c r="O6" s="320" t="e">
        <f ca="1">(IF(SUM($J6:N6)&gt;($H6-1),0,IF($G6=O$28,1,IF(SUM($J6:N6)=0,0,1))))*O$30</f>
        <v>#N/A</v>
      </c>
      <c r="P6" s="320" t="e">
        <f ca="1">(IF(SUM($J6:O6)&gt;($H6-1),0,IF($G6=P$28,1,IF(SUM($J6:O6)=0,0,1))))*P$30</f>
        <v>#N/A</v>
      </c>
      <c r="Q6" s="320" t="e">
        <f ca="1">(IF(SUM($J6:P6)&gt;($H6-1),0,IF($G6=Q$28,1,IF(SUM($J6:P6)=0,0,1))))*Q$30</f>
        <v>#N/A</v>
      </c>
      <c r="R6" s="320" t="e">
        <f ca="1">(IF(SUM($J6:Q6)&gt;($H6-1),0,IF($G6=R$28,1,IF(SUM($J6:Q6)=0,0,1))))*R$30</f>
        <v>#N/A</v>
      </c>
      <c r="S6" s="320" t="e">
        <f ca="1">(IF(SUM($J6:R6)&gt;($H6-1),0,IF($G6=S$28,1,IF(SUM($J6:R6)=0,0,1))))*S$30</f>
        <v>#N/A</v>
      </c>
      <c r="T6" s="320" t="e">
        <f ca="1">(IF(SUM($J6:S6)&gt;($H6-1),0,IF($G6=T$28,1,IF(SUM($J6:S6)=0,0,1))))*T$30</f>
        <v>#N/A</v>
      </c>
      <c r="U6" s="321" t="e">
        <f ca="1">(IF(SUM($J6:T6)&gt;($H6-1),0,IF($G6=U$28,1,IF(SUM($J6:T6)=0,0,1))))*U$30</f>
        <v>#N/A</v>
      </c>
      <c r="V6" s="319" t="e">
        <f ca="1">(IF(SUM($J6:U6)&gt;($H6-1),0,IF($G6=V$28,1,IF(SUM($J6:U6)=0,0,1))))*V$30</f>
        <v>#N/A</v>
      </c>
      <c r="W6" s="320" t="e">
        <f ca="1">(IF(SUM($J6:V6)&gt;($H6-1),0,IF($G6=W$28,1,IF(SUM($J6:V6)=0,0,1))))*W$30</f>
        <v>#N/A</v>
      </c>
      <c r="X6" s="320" t="e">
        <f ca="1">(IF(SUM($J6:W6)&gt;($H6-1),0,IF($G6=X$28,1,IF(SUM($J6:W6)=0,0,1))))*X$30</f>
        <v>#N/A</v>
      </c>
      <c r="Y6" s="320" t="e">
        <f ca="1">(IF(SUM($J6:X6)&gt;($H6-1),0,IF($G6=Y$28,1,IF(SUM($J6:X6)=0,0,1))))*Y$30</f>
        <v>#N/A</v>
      </c>
      <c r="Z6" s="320" t="e">
        <f ca="1">(IF(SUM($J6:Y6)&gt;($H6-1),0,IF($G6=Z$28,1,IF(SUM($J6:Y6)=0,0,1))))*Z$30</f>
        <v>#N/A</v>
      </c>
      <c r="AA6" s="320" t="e">
        <f ca="1">(IF(SUM($J6:Z6)&gt;($H6-1),0,IF($G6=AA$28,1,IF(SUM($J6:Z6)=0,0,1))))*AA$30</f>
        <v>#N/A</v>
      </c>
      <c r="AB6" s="320" t="e">
        <f ca="1">(IF(SUM($J6:AA6)&gt;($H6-1),0,IF($G6=AB$28,1,IF(SUM($J6:AA6)=0,0,1))))*AB$30</f>
        <v>#N/A</v>
      </c>
      <c r="AC6" s="320" t="e">
        <f ca="1">(IF(SUM($J6:AB6)&gt;($H6-1),0,IF($G6=AC$28,1,IF(SUM($J6:AB6)=0,0,1))))*AC$30</f>
        <v>#N/A</v>
      </c>
      <c r="AD6" s="320" t="e">
        <f ca="1">(IF(SUM($J6:AC6)&gt;($H6-1),0,IF($G6=AD$28,1,IF(SUM($J6:AC6)=0,0,1))))*AD$30</f>
        <v>#N/A</v>
      </c>
      <c r="AE6" s="320" t="e">
        <f ca="1">(IF(SUM($J6:AD6)&gt;($H6-1),0,IF($G6=AE$28,1,IF(SUM($J6:AD6)=0,0,1))))*AE$30</f>
        <v>#N/A</v>
      </c>
      <c r="AF6" s="320" t="e">
        <f ca="1">(IF(SUM($J6:AE6)&gt;($H6-1),0,IF($G6=AF$28,1,IF(SUM($J6:AE6)=0,0,1))))*AF$30</f>
        <v>#N/A</v>
      </c>
      <c r="AG6" s="321" t="e">
        <f ca="1">(IF(SUM($J6:AF6)&gt;($H6-1),0,IF($G6=AG$28,1,IF(SUM($J6:AF6)=0,0,1))))*AG$30</f>
        <v>#N/A</v>
      </c>
      <c r="AH6" s="319" t="e">
        <f ca="1">(IF(SUM($J6:AG6)&gt;($H6-1),0,IF($G6=AH$28,1,IF(SUM($J6:AG6)=0,0,1))))*AH$30</f>
        <v>#N/A</v>
      </c>
      <c r="AI6" s="320" t="e">
        <f ca="1">(IF(SUM($J6:AH6)&gt;($H6-1),0,IF($G6=AI$28,1,IF(SUM($J6:AH6)=0,0,1))))*AI$30</f>
        <v>#N/A</v>
      </c>
      <c r="AJ6" s="320" t="e">
        <f ca="1">(IF(SUM($J6:AI6)&gt;($H6-1),0,IF($G6=AJ$28,1,IF(SUM($J6:AI6)=0,0,1))))*AJ$30</f>
        <v>#N/A</v>
      </c>
      <c r="AK6" s="320" t="e">
        <f ca="1">(IF(SUM($J6:AJ6)&gt;($H6-1),0,IF($G6=AK$28,1,IF(SUM($J6:AJ6)=0,0,1))))*AK$30</f>
        <v>#N/A</v>
      </c>
      <c r="AL6" s="320" t="e">
        <f ca="1">(IF(SUM($J6:AK6)&gt;($H6-1),0,IF($G6=AL$28,1,IF(SUM($J6:AK6)=0,0,1))))*AL$30</f>
        <v>#N/A</v>
      </c>
      <c r="AM6" s="320" t="e">
        <f ca="1">(IF(SUM($J6:AL6)&gt;($H6-1),0,IF($G6=AM$28,1,IF(SUM($J6:AL6)=0,0,1))))*AM$30</f>
        <v>#N/A</v>
      </c>
      <c r="AN6" s="320" t="e">
        <f ca="1">(IF(SUM($J6:AM6)&gt;($H6-1),0,IF($G6=AN$28,1,IF(SUM($J6:AM6)=0,0,1))))*AN$30</f>
        <v>#N/A</v>
      </c>
      <c r="AO6" s="320" t="e">
        <f ca="1">(IF(SUM($J6:AN6)&gt;($H6-1),0,IF($G6=AO$28,1,IF(SUM($J6:AN6)=0,0,1))))*AO$30</f>
        <v>#N/A</v>
      </c>
      <c r="AP6" s="320" t="e">
        <f ca="1">(IF(SUM($J6:AO6)&gt;($H6-1),0,IF($G6=AP$28,1,IF(SUM($J6:AO6)=0,0,1))))*AP$30</f>
        <v>#N/A</v>
      </c>
      <c r="AQ6" s="320" t="e">
        <f ca="1">(IF(SUM($J6:AP6)&gt;($H6-1),0,IF($G6=AQ$28,1,IF(SUM($J6:AP6)=0,0,1))))*AQ$30</f>
        <v>#N/A</v>
      </c>
      <c r="AR6" s="320" t="e">
        <f ca="1">(IF(SUM($J6:AQ6)&gt;($H6-1),0,IF($G6=AR$28,1,IF(SUM($J6:AQ6)=0,0,1))))*AR$30</f>
        <v>#N/A</v>
      </c>
      <c r="AS6" s="321" t="e">
        <f ca="1">(IF(SUM($J6:AR6)&gt;($H6-1),0,IF($G6=AS$28,1,IF(SUM($J6:AR6)=0,0,1))))*AS$30</f>
        <v>#N/A</v>
      </c>
      <c r="AT6" s="319" t="e">
        <f ca="1">(IF(SUM($J6:AS6)&gt;($H6-1),0,IF($G6=AT$28,1,IF(SUM($J6:AS6)=0,0,1))))*AT$30</f>
        <v>#N/A</v>
      </c>
      <c r="AU6" s="320" t="e">
        <f ca="1">(IF(SUM($J6:AT6)&gt;($H6-1),0,IF($G6=AU$28,1,IF(SUM($J6:AT6)=0,0,1))))*AU$30</f>
        <v>#N/A</v>
      </c>
      <c r="AV6" s="320" t="e">
        <f ca="1">(IF(SUM($J6:AU6)&gt;($H6-1),0,IF($G6=AV$28,1,IF(SUM($J6:AU6)=0,0,1))))*AV$30</f>
        <v>#N/A</v>
      </c>
      <c r="AW6" s="320" t="e">
        <f ca="1">(IF(SUM($J6:AV6)&gt;($H6-1),0,IF($G6=AW$28,1,IF(SUM($J6:AV6)=0,0,1))))*AW$30</f>
        <v>#N/A</v>
      </c>
      <c r="AX6" s="320" t="e">
        <f ca="1">(IF(SUM($J6:AW6)&gt;($H6-1),0,IF($G6=AX$28,1,IF(SUM($J6:AW6)=0,0,1))))*AX$30</f>
        <v>#N/A</v>
      </c>
      <c r="AY6" s="320" t="e">
        <f ca="1">(IF(SUM($J6:AX6)&gt;($H6-1),0,IF($G6=AY$28,1,IF(SUM($J6:AX6)=0,0,1))))*AY$30</f>
        <v>#N/A</v>
      </c>
      <c r="AZ6" s="320" t="e">
        <f ca="1">(IF(SUM($J6:AY6)&gt;($H6-1),0,IF($G6=AZ$28,1,IF(SUM($J6:AY6)=0,0,1))))*AZ$30</f>
        <v>#N/A</v>
      </c>
      <c r="BA6" s="320" t="e">
        <f ca="1">(IF(SUM($J6:AZ6)&gt;($H6-1),0,IF($G6=BA$28,1,IF(SUM($J6:AZ6)=0,0,1))))*BA$30</f>
        <v>#N/A</v>
      </c>
      <c r="BB6" s="320" t="e">
        <f ca="1">(IF(SUM($J6:BA6)&gt;($H6-1),0,IF($G6=BB$28,1,IF(SUM($J6:BA6)=0,0,1))))*BB$30</f>
        <v>#N/A</v>
      </c>
      <c r="BC6" s="320" t="e">
        <f ca="1">(IF(SUM($J6:BB6)&gt;($H6-1),0,IF($G6=BC$28,1,IF(SUM($J6:BB6)=0,0,1))))*BC$30</f>
        <v>#N/A</v>
      </c>
      <c r="BD6" s="320" t="e">
        <f ca="1">(IF(SUM($J6:BC6)&gt;($H6-1),0,IF($G6=BD$28,1,IF(SUM($J6:BC6)=0,0,1))))*BD$30</f>
        <v>#N/A</v>
      </c>
      <c r="BE6" s="321" t="e">
        <f ca="1">(IF(SUM($J6:BD6)&gt;($H6-1),0,IF($G6=BE$28,1,IF(SUM($J6:BD6)=0,0,1))))*BE$30</f>
        <v>#N/A</v>
      </c>
      <c r="BF6" s="322"/>
      <c r="BG6" s="323"/>
      <c r="BH6" s="323"/>
      <c r="BI6" s="323"/>
      <c r="BJ6" s="323"/>
      <c r="BK6" s="323"/>
      <c r="BL6" s="323"/>
      <c r="BM6" s="323"/>
      <c r="BN6" s="323"/>
      <c r="BO6" s="323"/>
      <c r="BP6" s="323"/>
      <c r="BQ6" s="323"/>
      <c r="BR6" s="323"/>
      <c r="BS6" s="323"/>
      <c r="BT6" s="323"/>
      <c r="BU6" s="323"/>
      <c r="BV6" s="323"/>
      <c r="BW6" s="323"/>
      <c r="BX6" s="323"/>
      <c r="BY6" s="323"/>
      <c r="BZ6" s="324">
        <f t="shared" si="3"/>
        <v>0</v>
      </c>
      <c r="CA6" s="325" t="str">
        <f t="shared" ref="CA6:CA26" si="5">IF(BZ6=0,"",$CF$3)</f>
        <v/>
      </c>
      <c r="CG6" s="169">
        <f t="shared" si="4"/>
        <v>0</v>
      </c>
    </row>
    <row r="7" spans="1:93" x14ac:dyDescent="0.25">
      <c r="A7" s="169" t="s">
        <v>51</v>
      </c>
      <c r="B7" s="314" t="s">
        <v>626</v>
      </c>
      <c r="C7" s="315"/>
      <c r="D7" s="315"/>
      <c r="E7" s="315"/>
      <c r="F7" s="316"/>
      <c r="G7" s="326"/>
      <c r="H7" s="315"/>
      <c r="I7" s="318">
        <f t="shared" si="0"/>
        <v>0</v>
      </c>
      <c r="J7" s="319">
        <f t="shared" ca="1" si="1"/>
        <v>0</v>
      </c>
      <c r="K7" s="320">
        <f t="shared" ca="1" si="2"/>
        <v>0</v>
      </c>
      <c r="L7" s="320" t="e">
        <f ca="1">(IF(SUM($J7:K7)&gt;($H7-1),0,IF($G7=L$28,1,IF(SUM($J7:K7)=0,0,1))))*L$30</f>
        <v>#N/A</v>
      </c>
      <c r="M7" s="320" t="e">
        <f ca="1">(IF(SUM($J7:L7)&gt;($H7-1),0,IF($G7=M$28,1,IF(SUM($J7:L7)=0,0,1))))*M$30</f>
        <v>#N/A</v>
      </c>
      <c r="N7" s="320" t="e">
        <f ca="1">(IF(SUM($J7:M7)&gt;($H7-1),0,IF($G7=N$28,1,IF(SUM($J7:M7)=0,0,1))))*N$30</f>
        <v>#N/A</v>
      </c>
      <c r="O7" s="320" t="e">
        <f ca="1">(IF(SUM($J7:N7)&gt;($H7-1),0,IF($G7=O$28,1,IF(SUM($J7:N7)=0,0,1))))*O$30</f>
        <v>#N/A</v>
      </c>
      <c r="P7" s="320" t="e">
        <f ca="1">(IF(SUM($J7:O7)&gt;($H7-1),0,IF($G7=P$28,1,IF(SUM($J7:O7)=0,0,1))))*P$30</f>
        <v>#N/A</v>
      </c>
      <c r="Q7" s="320" t="e">
        <f ca="1">(IF(SUM($J7:P7)&gt;($H7-1),0,IF($G7=Q$28,1,IF(SUM($J7:P7)=0,0,1))))*Q$30</f>
        <v>#N/A</v>
      </c>
      <c r="R7" s="320" t="e">
        <f ca="1">(IF(SUM($J7:Q7)&gt;($H7-1),0,IF($G7=R$28,1,IF(SUM($J7:Q7)=0,0,1))))*R$30</f>
        <v>#N/A</v>
      </c>
      <c r="S7" s="320" t="e">
        <f ca="1">(IF(SUM($J7:R7)&gt;($H7-1),0,IF($G7=S$28,1,IF(SUM($J7:R7)=0,0,1))))*S$30</f>
        <v>#N/A</v>
      </c>
      <c r="T7" s="320" t="e">
        <f ca="1">(IF(SUM($J7:S7)&gt;($H7-1),0,IF($G7=T$28,1,IF(SUM($J7:S7)=0,0,1))))*T$30</f>
        <v>#N/A</v>
      </c>
      <c r="U7" s="321" t="e">
        <f ca="1">(IF(SUM($J7:T7)&gt;($H7-1),0,IF($G7=U$28,1,IF(SUM($J7:T7)=0,0,1))))*U$30</f>
        <v>#N/A</v>
      </c>
      <c r="V7" s="319" t="e">
        <f ca="1">(IF(SUM($J7:U7)&gt;($H7-1),0,IF($G7=V$28,1,IF(SUM($J7:U7)=0,0,1))))*V$30</f>
        <v>#N/A</v>
      </c>
      <c r="W7" s="320" t="e">
        <f ca="1">(IF(SUM($J7:V7)&gt;($H7-1),0,IF($G7=W$28,1,IF(SUM($J7:V7)=0,0,1))))*W$30</f>
        <v>#N/A</v>
      </c>
      <c r="X7" s="320" t="e">
        <f ca="1">(IF(SUM($J7:W7)&gt;($H7-1),0,IF($G7=X$28,1,IF(SUM($J7:W7)=0,0,1))))*X$30</f>
        <v>#N/A</v>
      </c>
      <c r="Y7" s="320" t="e">
        <f ca="1">(IF(SUM($J7:X7)&gt;($H7-1),0,IF($G7=Y$28,1,IF(SUM($J7:X7)=0,0,1))))*Y$30</f>
        <v>#N/A</v>
      </c>
      <c r="Z7" s="320" t="e">
        <f ca="1">(IF(SUM($J7:Y7)&gt;($H7-1),0,IF($G7=Z$28,1,IF(SUM($J7:Y7)=0,0,1))))*Z$30</f>
        <v>#N/A</v>
      </c>
      <c r="AA7" s="320" t="e">
        <f ca="1">(IF(SUM($J7:Z7)&gt;($H7-1),0,IF($G7=AA$28,1,IF(SUM($J7:Z7)=0,0,1))))*AA$30</f>
        <v>#N/A</v>
      </c>
      <c r="AB7" s="320" t="e">
        <f ca="1">(IF(SUM($J7:AA7)&gt;($H7-1),0,IF($G7=AB$28,1,IF(SUM($J7:AA7)=0,0,1))))*AB$30</f>
        <v>#N/A</v>
      </c>
      <c r="AC7" s="320" t="e">
        <f ca="1">(IF(SUM($J7:AB7)&gt;($H7-1),0,IF($G7=AC$28,1,IF(SUM($J7:AB7)=0,0,1))))*AC$30</f>
        <v>#N/A</v>
      </c>
      <c r="AD7" s="320" t="e">
        <f ca="1">(IF(SUM($J7:AC7)&gt;($H7-1),0,IF($G7=AD$28,1,IF(SUM($J7:AC7)=0,0,1))))*AD$30</f>
        <v>#N/A</v>
      </c>
      <c r="AE7" s="320" t="e">
        <f ca="1">(IF(SUM($J7:AD7)&gt;($H7-1),0,IF($G7=AE$28,1,IF(SUM($J7:AD7)=0,0,1))))*AE$30</f>
        <v>#N/A</v>
      </c>
      <c r="AF7" s="320" t="e">
        <f ca="1">(IF(SUM($J7:AE7)&gt;($H7-1),0,IF($G7=AF$28,1,IF(SUM($J7:AE7)=0,0,1))))*AF$30</f>
        <v>#N/A</v>
      </c>
      <c r="AG7" s="321" t="e">
        <f ca="1">(IF(SUM($J7:AF7)&gt;($H7-1),0,IF($G7=AG$28,1,IF(SUM($J7:AF7)=0,0,1))))*AG$30</f>
        <v>#N/A</v>
      </c>
      <c r="AH7" s="319" t="e">
        <f ca="1">(IF(SUM($J7:AG7)&gt;($H7-1),0,IF($G7=AH$28,1,IF(SUM($J7:AG7)=0,0,1))))*AH$30</f>
        <v>#N/A</v>
      </c>
      <c r="AI7" s="320" t="e">
        <f ca="1">(IF(SUM($J7:AH7)&gt;($H7-1),0,IF($G7=AI$28,1,IF(SUM($J7:AH7)=0,0,1))))*AI$30</f>
        <v>#N/A</v>
      </c>
      <c r="AJ7" s="320" t="e">
        <f ca="1">(IF(SUM($J7:AI7)&gt;($H7-1),0,IF($G7=AJ$28,1,IF(SUM($J7:AI7)=0,0,1))))*AJ$30</f>
        <v>#N/A</v>
      </c>
      <c r="AK7" s="320" t="e">
        <f ca="1">(IF(SUM($J7:AJ7)&gt;($H7-1),0,IF($G7=AK$28,1,IF(SUM($J7:AJ7)=0,0,1))))*AK$30</f>
        <v>#N/A</v>
      </c>
      <c r="AL7" s="320" t="e">
        <f ca="1">(IF(SUM($J7:AK7)&gt;($H7-1),0,IF($G7=AL$28,1,IF(SUM($J7:AK7)=0,0,1))))*AL$30</f>
        <v>#N/A</v>
      </c>
      <c r="AM7" s="320" t="e">
        <f ca="1">(IF(SUM($J7:AL7)&gt;($H7-1),0,IF($G7=AM$28,1,IF(SUM($J7:AL7)=0,0,1))))*AM$30</f>
        <v>#N/A</v>
      </c>
      <c r="AN7" s="320" t="e">
        <f ca="1">(IF(SUM($J7:AM7)&gt;($H7-1),0,IF($G7=AN$28,1,IF(SUM($J7:AM7)=0,0,1))))*AN$30</f>
        <v>#N/A</v>
      </c>
      <c r="AO7" s="320" t="e">
        <f ca="1">(IF(SUM($J7:AN7)&gt;($H7-1),0,IF($G7=AO$28,1,IF(SUM($J7:AN7)=0,0,1))))*AO$30</f>
        <v>#N/A</v>
      </c>
      <c r="AP7" s="320" t="e">
        <f ca="1">(IF(SUM($J7:AO7)&gt;($H7-1),0,IF($G7=AP$28,1,IF(SUM($J7:AO7)=0,0,1))))*AP$30</f>
        <v>#N/A</v>
      </c>
      <c r="AQ7" s="320" t="e">
        <f ca="1">(IF(SUM($J7:AP7)&gt;($H7-1),0,IF($G7=AQ$28,1,IF(SUM($J7:AP7)=0,0,1))))*AQ$30</f>
        <v>#N/A</v>
      </c>
      <c r="AR7" s="320" t="e">
        <f ca="1">(IF(SUM($J7:AQ7)&gt;($H7-1),0,IF($G7=AR$28,1,IF(SUM($J7:AQ7)=0,0,1))))*AR$30</f>
        <v>#N/A</v>
      </c>
      <c r="AS7" s="321" t="e">
        <f ca="1">(IF(SUM($J7:AR7)&gt;($H7-1),0,IF($G7=AS$28,1,IF(SUM($J7:AR7)=0,0,1))))*AS$30</f>
        <v>#N/A</v>
      </c>
      <c r="AT7" s="319" t="e">
        <f ca="1">(IF(SUM($J7:AS7)&gt;($H7-1),0,IF($G7=AT$28,1,IF(SUM($J7:AS7)=0,0,1))))*AT$30</f>
        <v>#N/A</v>
      </c>
      <c r="AU7" s="320" t="e">
        <f ca="1">(IF(SUM($J7:AT7)&gt;($H7-1),0,IF($G7=AU$28,1,IF(SUM($J7:AT7)=0,0,1))))*AU$30</f>
        <v>#N/A</v>
      </c>
      <c r="AV7" s="320" t="e">
        <f ca="1">(IF(SUM($J7:AU7)&gt;($H7-1),0,IF($G7=AV$28,1,IF(SUM($J7:AU7)=0,0,1))))*AV$30</f>
        <v>#N/A</v>
      </c>
      <c r="AW7" s="320" t="e">
        <f ca="1">(IF(SUM($J7:AV7)&gt;($H7-1),0,IF($G7=AW$28,1,IF(SUM($J7:AV7)=0,0,1))))*AW$30</f>
        <v>#N/A</v>
      </c>
      <c r="AX7" s="320" t="e">
        <f ca="1">(IF(SUM($J7:AW7)&gt;($H7-1),0,IF($G7=AX$28,1,IF(SUM($J7:AW7)=0,0,1))))*AX$30</f>
        <v>#N/A</v>
      </c>
      <c r="AY7" s="320" t="e">
        <f ca="1">(IF(SUM($J7:AX7)&gt;($H7-1),0,IF($G7=AY$28,1,IF(SUM($J7:AX7)=0,0,1))))*AY$30</f>
        <v>#N/A</v>
      </c>
      <c r="AZ7" s="320" t="e">
        <f ca="1">(IF(SUM($J7:AY7)&gt;($H7-1),0,IF($G7=AZ$28,1,IF(SUM($J7:AY7)=0,0,1))))*AZ$30</f>
        <v>#N/A</v>
      </c>
      <c r="BA7" s="320" t="e">
        <f ca="1">(IF(SUM($J7:AZ7)&gt;($H7-1),0,IF($G7=BA$28,1,IF(SUM($J7:AZ7)=0,0,1))))*BA$30</f>
        <v>#N/A</v>
      </c>
      <c r="BB7" s="320" t="e">
        <f ca="1">(IF(SUM($J7:BA7)&gt;($H7-1),0,IF($G7=BB$28,1,IF(SUM($J7:BA7)=0,0,1))))*BB$30</f>
        <v>#N/A</v>
      </c>
      <c r="BC7" s="320" t="e">
        <f ca="1">(IF(SUM($J7:BB7)&gt;($H7-1),0,IF($G7=BC$28,1,IF(SUM($J7:BB7)=0,0,1))))*BC$30</f>
        <v>#N/A</v>
      </c>
      <c r="BD7" s="320" t="e">
        <f ca="1">(IF(SUM($J7:BC7)&gt;($H7-1),0,IF($G7=BD$28,1,IF(SUM($J7:BC7)=0,0,1))))*BD$30</f>
        <v>#N/A</v>
      </c>
      <c r="BE7" s="321" t="e">
        <f ca="1">(IF(SUM($J7:BD7)&gt;($H7-1),0,IF($G7=BE$28,1,IF(SUM($J7:BD7)=0,0,1))))*BE$30</f>
        <v>#N/A</v>
      </c>
      <c r="BF7" s="322"/>
      <c r="BG7" s="323"/>
      <c r="BH7" s="323"/>
      <c r="BI7" s="323"/>
      <c r="BJ7" s="323"/>
      <c r="BK7" s="323"/>
      <c r="BL7" s="323"/>
      <c r="BM7" s="323"/>
      <c r="BN7" s="323"/>
      <c r="BO7" s="323"/>
      <c r="BP7" s="323"/>
      <c r="BQ7" s="323"/>
      <c r="BR7" s="323"/>
      <c r="BS7" s="323"/>
      <c r="BT7" s="323"/>
      <c r="BU7" s="323"/>
      <c r="BV7" s="323"/>
      <c r="BW7" s="323"/>
      <c r="BX7" s="323"/>
      <c r="BY7" s="323"/>
      <c r="BZ7" s="324">
        <f t="shared" si="3"/>
        <v>0</v>
      </c>
      <c r="CA7" s="325" t="str">
        <f t="shared" si="5"/>
        <v/>
      </c>
      <c r="CG7" s="169">
        <f t="shared" si="4"/>
        <v>0</v>
      </c>
    </row>
    <row r="8" spans="1:93" x14ac:dyDescent="0.25">
      <c r="A8" s="169" t="s">
        <v>52</v>
      </c>
      <c r="B8" s="314" t="s">
        <v>627</v>
      </c>
      <c r="C8" s="315"/>
      <c r="D8" s="315"/>
      <c r="E8" s="315"/>
      <c r="F8" s="316"/>
      <c r="G8" s="326"/>
      <c r="H8" s="315"/>
      <c r="I8" s="318">
        <f t="shared" si="0"/>
        <v>0</v>
      </c>
      <c r="J8" s="319">
        <f t="shared" ca="1" si="1"/>
        <v>0</v>
      </c>
      <c r="K8" s="320">
        <f t="shared" ca="1" si="2"/>
        <v>0</v>
      </c>
      <c r="L8" s="320" t="e">
        <f ca="1">(IF(SUM($J8:K8)&gt;($H8-1),0,IF($G8=L$28,1,IF(SUM($J8:K8)=0,0,1))))*L$30</f>
        <v>#N/A</v>
      </c>
      <c r="M8" s="320" t="e">
        <f ca="1">(IF(SUM($J8:L8)&gt;($H8-1),0,IF($G8=M$28,1,IF(SUM($J8:L8)=0,0,1))))*M$30</f>
        <v>#N/A</v>
      </c>
      <c r="N8" s="320" t="e">
        <f ca="1">(IF(SUM($J8:M8)&gt;($H8-1),0,IF($G8=N$28,1,IF(SUM($J8:M8)=0,0,1))))*N$30</f>
        <v>#N/A</v>
      </c>
      <c r="O8" s="320" t="e">
        <f ca="1">(IF(SUM($J8:N8)&gt;($H8-1),0,IF($G8=O$28,1,IF(SUM($J8:N8)=0,0,1))))*O$30</f>
        <v>#N/A</v>
      </c>
      <c r="P8" s="320" t="e">
        <f ca="1">(IF(SUM($J8:O8)&gt;($H8-1),0,IF($G8=P$28,1,IF(SUM($J8:O8)=0,0,1))))*P$30</f>
        <v>#N/A</v>
      </c>
      <c r="Q8" s="320" t="e">
        <f ca="1">(IF(SUM($J8:P8)&gt;($H8-1),0,IF($G8=Q$28,1,IF(SUM($J8:P8)=0,0,1))))*Q$30</f>
        <v>#N/A</v>
      </c>
      <c r="R8" s="320" t="e">
        <f ca="1">(IF(SUM($J8:Q8)&gt;($H8-1),0,IF($G8=R$28,1,IF(SUM($J8:Q8)=0,0,1))))*R$30</f>
        <v>#N/A</v>
      </c>
      <c r="S8" s="320" t="e">
        <f ca="1">(IF(SUM($J8:R8)&gt;($H8-1),0,IF($G8=S$28,1,IF(SUM($J8:R8)=0,0,1))))*S$30</f>
        <v>#N/A</v>
      </c>
      <c r="T8" s="320" t="e">
        <f ca="1">(IF(SUM($J8:S8)&gt;($H8-1),0,IF($G8=T$28,1,IF(SUM($J8:S8)=0,0,1))))*T$30</f>
        <v>#N/A</v>
      </c>
      <c r="U8" s="321" t="e">
        <f ca="1">(IF(SUM($J8:T8)&gt;($H8-1),0,IF($G8=U$28,1,IF(SUM($J8:T8)=0,0,1))))*U$30</f>
        <v>#N/A</v>
      </c>
      <c r="V8" s="319" t="e">
        <f ca="1">(IF(SUM($J8:U8)&gt;($H8-1),0,IF($G8=V$28,1,IF(SUM($J8:U8)=0,0,1))))*V$30</f>
        <v>#N/A</v>
      </c>
      <c r="W8" s="320" t="e">
        <f ca="1">(IF(SUM($J8:V8)&gt;($H8-1),0,IF($G8=W$28,1,IF(SUM($J8:V8)=0,0,1))))*W$30</f>
        <v>#N/A</v>
      </c>
      <c r="X8" s="320" t="e">
        <f ca="1">(IF(SUM($J8:W8)&gt;($H8-1),0,IF($G8=X$28,1,IF(SUM($J8:W8)=0,0,1))))*X$30</f>
        <v>#N/A</v>
      </c>
      <c r="Y8" s="320" t="e">
        <f ca="1">(IF(SUM($J8:X8)&gt;($H8-1),0,IF($G8=Y$28,1,IF(SUM($J8:X8)=0,0,1))))*Y$30</f>
        <v>#N/A</v>
      </c>
      <c r="Z8" s="320" t="e">
        <f ca="1">(IF(SUM($J8:Y8)&gt;($H8-1),0,IF($G8=Z$28,1,IF(SUM($J8:Y8)=0,0,1))))*Z$30</f>
        <v>#N/A</v>
      </c>
      <c r="AA8" s="320" t="e">
        <f ca="1">(IF(SUM($J8:Z8)&gt;($H8-1),0,IF($G8=AA$28,1,IF(SUM($J8:Z8)=0,0,1))))*AA$30</f>
        <v>#N/A</v>
      </c>
      <c r="AB8" s="320" t="e">
        <f ca="1">(IF(SUM($J8:AA8)&gt;($H8-1),0,IF($G8=AB$28,1,IF(SUM($J8:AA8)=0,0,1))))*AB$30</f>
        <v>#N/A</v>
      </c>
      <c r="AC8" s="320" t="e">
        <f ca="1">(IF(SUM($J8:AB8)&gt;($H8-1),0,IF($G8=AC$28,1,IF(SUM($J8:AB8)=0,0,1))))*AC$30</f>
        <v>#N/A</v>
      </c>
      <c r="AD8" s="320" t="e">
        <f ca="1">(IF(SUM($J8:AC8)&gt;($H8-1),0,IF($G8=AD$28,1,IF(SUM($J8:AC8)=0,0,1))))*AD$30</f>
        <v>#N/A</v>
      </c>
      <c r="AE8" s="320" t="e">
        <f ca="1">(IF(SUM($J8:AD8)&gt;($H8-1),0,IF($G8=AE$28,1,IF(SUM($J8:AD8)=0,0,1))))*AE$30</f>
        <v>#N/A</v>
      </c>
      <c r="AF8" s="320" t="e">
        <f ca="1">(IF(SUM($J8:AE8)&gt;($H8-1),0,IF($G8=AF$28,1,IF(SUM($J8:AE8)=0,0,1))))*AF$30</f>
        <v>#N/A</v>
      </c>
      <c r="AG8" s="321" t="e">
        <f ca="1">(IF(SUM($J8:AF8)&gt;($H8-1),0,IF($G8=AG$28,1,IF(SUM($J8:AF8)=0,0,1))))*AG$30</f>
        <v>#N/A</v>
      </c>
      <c r="AH8" s="319" t="e">
        <f ca="1">(IF(SUM($J8:AG8)&gt;($H8-1),0,IF($G8=AH$28,1,IF(SUM($J8:AG8)=0,0,1))))*AH$30</f>
        <v>#N/A</v>
      </c>
      <c r="AI8" s="320" t="e">
        <f ca="1">(IF(SUM($J8:AH8)&gt;($H8-1),0,IF($G8=AI$28,1,IF(SUM($J8:AH8)=0,0,1))))*AI$30</f>
        <v>#N/A</v>
      </c>
      <c r="AJ8" s="320" t="e">
        <f ca="1">(IF(SUM($J8:AI8)&gt;($H8-1),0,IF($G8=AJ$28,1,IF(SUM($J8:AI8)=0,0,1))))*AJ$30</f>
        <v>#N/A</v>
      </c>
      <c r="AK8" s="320" t="e">
        <f ca="1">(IF(SUM($J8:AJ8)&gt;($H8-1),0,IF($G8=AK$28,1,IF(SUM($J8:AJ8)=0,0,1))))*AK$30</f>
        <v>#N/A</v>
      </c>
      <c r="AL8" s="320" t="e">
        <f ca="1">(IF(SUM($J8:AK8)&gt;($H8-1),0,IF($G8=AL$28,1,IF(SUM($J8:AK8)=0,0,1))))*AL$30</f>
        <v>#N/A</v>
      </c>
      <c r="AM8" s="320" t="e">
        <f ca="1">(IF(SUM($J8:AL8)&gt;($H8-1),0,IF($G8=AM$28,1,IF(SUM($J8:AL8)=0,0,1))))*AM$30</f>
        <v>#N/A</v>
      </c>
      <c r="AN8" s="320" t="e">
        <f ca="1">(IF(SUM($J8:AM8)&gt;($H8-1),0,IF($G8=AN$28,1,IF(SUM($J8:AM8)=0,0,1))))*AN$30</f>
        <v>#N/A</v>
      </c>
      <c r="AO8" s="320" t="e">
        <f ca="1">(IF(SUM($J8:AN8)&gt;($H8-1),0,IF($G8=AO$28,1,IF(SUM($J8:AN8)=0,0,1))))*AO$30</f>
        <v>#N/A</v>
      </c>
      <c r="AP8" s="320" t="e">
        <f ca="1">(IF(SUM($J8:AO8)&gt;($H8-1),0,IF($G8=AP$28,1,IF(SUM($J8:AO8)=0,0,1))))*AP$30</f>
        <v>#N/A</v>
      </c>
      <c r="AQ8" s="320" t="e">
        <f ca="1">(IF(SUM($J8:AP8)&gt;($H8-1),0,IF($G8=AQ$28,1,IF(SUM($J8:AP8)=0,0,1))))*AQ$30</f>
        <v>#N/A</v>
      </c>
      <c r="AR8" s="320" t="e">
        <f ca="1">(IF(SUM($J8:AQ8)&gt;($H8-1),0,IF($G8=AR$28,1,IF(SUM($J8:AQ8)=0,0,1))))*AR$30</f>
        <v>#N/A</v>
      </c>
      <c r="AS8" s="321" t="e">
        <f ca="1">(IF(SUM($J8:AR8)&gt;($H8-1),0,IF($G8=AS$28,1,IF(SUM($J8:AR8)=0,0,1))))*AS$30</f>
        <v>#N/A</v>
      </c>
      <c r="AT8" s="319" t="e">
        <f ca="1">(IF(SUM($J8:AS8)&gt;($H8-1),0,IF($G8=AT$28,1,IF(SUM($J8:AS8)=0,0,1))))*AT$30</f>
        <v>#N/A</v>
      </c>
      <c r="AU8" s="320" t="e">
        <f ca="1">(IF(SUM($J8:AT8)&gt;($H8-1),0,IF($G8=AU$28,1,IF(SUM($J8:AT8)=0,0,1))))*AU$30</f>
        <v>#N/A</v>
      </c>
      <c r="AV8" s="320" t="e">
        <f ca="1">(IF(SUM($J8:AU8)&gt;($H8-1),0,IF($G8=AV$28,1,IF(SUM($J8:AU8)=0,0,1))))*AV$30</f>
        <v>#N/A</v>
      </c>
      <c r="AW8" s="320" t="e">
        <f ca="1">(IF(SUM($J8:AV8)&gt;($H8-1),0,IF($G8=AW$28,1,IF(SUM($J8:AV8)=0,0,1))))*AW$30</f>
        <v>#N/A</v>
      </c>
      <c r="AX8" s="320" t="e">
        <f ca="1">(IF(SUM($J8:AW8)&gt;($H8-1),0,IF($G8=AX$28,1,IF(SUM($J8:AW8)=0,0,1))))*AX$30</f>
        <v>#N/A</v>
      </c>
      <c r="AY8" s="320" t="e">
        <f ca="1">(IF(SUM($J8:AX8)&gt;($H8-1),0,IF($G8=AY$28,1,IF(SUM($J8:AX8)=0,0,1))))*AY$30</f>
        <v>#N/A</v>
      </c>
      <c r="AZ8" s="320" t="e">
        <f ca="1">(IF(SUM($J8:AY8)&gt;($H8-1),0,IF($G8=AZ$28,1,IF(SUM($J8:AY8)=0,0,1))))*AZ$30</f>
        <v>#N/A</v>
      </c>
      <c r="BA8" s="320" t="e">
        <f ca="1">(IF(SUM($J8:AZ8)&gt;($H8-1),0,IF($G8=BA$28,1,IF(SUM($J8:AZ8)=0,0,1))))*BA$30</f>
        <v>#N/A</v>
      </c>
      <c r="BB8" s="320" t="e">
        <f ca="1">(IF(SUM($J8:BA8)&gt;($H8-1),0,IF($G8=BB$28,1,IF(SUM($J8:BA8)=0,0,1))))*BB$30</f>
        <v>#N/A</v>
      </c>
      <c r="BC8" s="320" t="e">
        <f ca="1">(IF(SUM($J8:BB8)&gt;($H8-1),0,IF($G8=BC$28,1,IF(SUM($J8:BB8)=0,0,1))))*BC$30</f>
        <v>#N/A</v>
      </c>
      <c r="BD8" s="320" t="e">
        <f ca="1">(IF(SUM($J8:BC8)&gt;($H8-1),0,IF($G8=BD$28,1,IF(SUM($J8:BC8)=0,0,1))))*BD$30</f>
        <v>#N/A</v>
      </c>
      <c r="BE8" s="321" t="e">
        <f ca="1">(IF(SUM($J8:BD8)&gt;($H8-1),0,IF($G8=BE$28,1,IF(SUM($J8:BD8)=0,0,1))))*BE$30</f>
        <v>#N/A</v>
      </c>
      <c r="BF8" s="322"/>
      <c r="BG8" s="323"/>
      <c r="BH8" s="323"/>
      <c r="BI8" s="323"/>
      <c r="BJ8" s="323"/>
      <c r="BK8" s="323"/>
      <c r="BL8" s="323"/>
      <c r="BM8" s="323"/>
      <c r="BN8" s="323"/>
      <c r="BO8" s="323"/>
      <c r="BP8" s="323"/>
      <c r="BQ8" s="323"/>
      <c r="BR8" s="323"/>
      <c r="BS8" s="323"/>
      <c r="BT8" s="323"/>
      <c r="BU8" s="323"/>
      <c r="BV8" s="323"/>
      <c r="BW8" s="323"/>
      <c r="BX8" s="323"/>
      <c r="BY8" s="323"/>
      <c r="BZ8" s="324">
        <f t="shared" si="3"/>
        <v>0</v>
      </c>
      <c r="CA8" s="325" t="str">
        <f t="shared" si="5"/>
        <v/>
      </c>
      <c r="CG8" s="169">
        <f t="shared" si="4"/>
        <v>0</v>
      </c>
    </row>
    <row r="9" spans="1:93" x14ac:dyDescent="0.25">
      <c r="A9" s="169" t="s">
        <v>54</v>
      </c>
      <c r="B9" s="314" t="s">
        <v>628</v>
      </c>
      <c r="C9" s="315"/>
      <c r="D9" s="315"/>
      <c r="E9" s="315"/>
      <c r="F9" s="316"/>
      <c r="G9" s="326"/>
      <c r="H9" s="315"/>
      <c r="I9" s="318">
        <f t="shared" si="0"/>
        <v>0</v>
      </c>
      <c r="J9" s="319">
        <f t="shared" ca="1" si="1"/>
        <v>0</v>
      </c>
      <c r="K9" s="320">
        <f t="shared" ca="1" si="2"/>
        <v>0</v>
      </c>
      <c r="L9" s="320" t="e">
        <f ca="1">(IF(SUM($J9:K9)&gt;($H9-1),0,IF($G9=L$28,1,IF(SUM($J9:K9)=0,0,1))))*L$30</f>
        <v>#N/A</v>
      </c>
      <c r="M9" s="320" t="e">
        <f ca="1">(IF(SUM($J9:L9)&gt;($H9-1),0,IF($G9=M$28,1,IF(SUM($J9:L9)=0,0,1))))*M$30</f>
        <v>#N/A</v>
      </c>
      <c r="N9" s="320" t="e">
        <f ca="1">(IF(SUM($J9:M9)&gt;($H9-1),0,IF($G9=N$28,1,IF(SUM($J9:M9)=0,0,1))))*N$30</f>
        <v>#N/A</v>
      </c>
      <c r="O9" s="320" t="e">
        <f ca="1">(IF(SUM($J9:N9)&gt;($H9-1),0,IF($G9=O$28,1,IF(SUM($J9:N9)=0,0,1))))*O$30</f>
        <v>#N/A</v>
      </c>
      <c r="P9" s="320" t="e">
        <f ca="1">(IF(SUM($J9:O9)&gt;($H9-1),0,IF($G9=P$28,1,IF(SUM($J9:O9)=0,0,1))))*P$30</f>
        <v>#N/A</v>
      </c>
      <c r="Q9" s="320" t="e">
        <f ca="1">(IF(SUM($J9:P9)&gt;($H9-1),0,IF($G9=Q$28,1,IF(SUM($J9:P9)=0,0,1))))*Q$30</f>
        <v>#N/A</v>
      </c>
      <c r="R9" s="320" t="e">
        <f ca="1">(IF(SUM($J9:Q9)&gt;($H9-1),0,IF($G9=R$28,1,IF(SUM($J9:Q9)=0,0,1))))*R$30</f>
        <v>#N/A</v>
      </c>
      <c r="S9" s="320" t="e">
        <f ca="1">(IF(SUM($J9:R9)&gt;($H9-1),0,IF($G9=S$28,1,IF(SUM($J9:R9)=0,0,1))))*S$30</f>
        <v>#N/A</v>
      </c>
      <c r="T9" s="320" t="e">
        <f ca="1">(IF(SUM($J9:S9)&gt;($H9-1),0,IF($G9=T$28,1,IF(SUM($J9:S9)=0,0,1))))*T$30</f>
        <v>#N/A</v>
      </c>
      <c r="U9" s="321" t="e">
        <f ca="1">(IF(SUM($J9:T9)&gt;($H9-1),0,IF($G9=U$28,1,IF(SUM($J9:T9)=0,0,1))))*U$30</f>
        <v>#N/A</v>
      </c>
      <c r="V9" s="319" t="e">
        <f ca="1">(IF(SUM($J9:U9)&gt;($H9-1),0,IF($G9=V$28,1,IF(SUM($J9:U9)=0,0,1))))*V$30</f>
        <v>#N/A</v>
      </c>
      <c r="W9" s="320" t="e">
        <f ca="1">(IF(SUM($J9:V9)&gt;($H9-1),0,IF($G9=W$28,1,IF(SUM($J9:V9)=0,0,1))))*W$30</f>
        <v>#N/A</v>
      </c>
      <c r="X9" s="320" t="e">
        <f ca="1">(IF(SUM($J9:W9)&gt;($H9-1),0,IF($G9=X$28,1,IF(SUM($J9:W9)=0,0,1))))*X$30</f>
        <v>#N/A</v>
      </c>
      <c r="Y9" s="320" t="e">
        <f ca="1">(IF(SUM($J9:X9)&gt;($H9-1),0,IF($G9=Y$28,1,IF(SUM($J9:X9)=0,0,1))))*Y$30</f>
        <v>#N/A</v>
      </c>
      <c r="Z9" s="320" t="e">
        <f ca="1">(IF(SUM($J9:Y9)&gt;($H9-1),0,IF($G9=Z$28,1,IF(SUM($J9:Y9)=0,0,1))))*Z$30</f>
        <v>#N/A</v>
      </c>
      <c r="AA9" s="320" t="e">
        <f ca="1">(IF(SUM($J9:Z9)&gt;($H9-1),0,IF($G9=AA$28,1,IF(SUM($J9:Z9)=0,0,1))))*AA$30</f>
        <v>#N/A</v>
      </c>
      <c r="AB9" s="320" t="e">
        <f ca="1">(IF(SUM($J9:AA9)&gt;($H9-1),0,IF($G9=AB$28,1,IF(SUM($J9:AA9)=0,0,1))))*AB$30</f>
        <v>#N/A</v>
      </c>
      <c r="AC9" s="320" t="e">
        <f ca="1">(IF(SUM($J9:AB9)&gt;($H9-1),0,IF($G9=AC$28,1,IF(SUM($J9:AB9)=0,0,1))))*AC$30</f>
        <v>#N/A</v>
      </c>
      <c r="AD9" s="320" t="e">
        <f ca="1">(IF(SUM($J9:AC9)&gt;($H9-1),0,IF($G9=AD$28,1,IF(SUM($J9:AC9)=0,0,1))))*AD$30</f>
        <v>#N/A</v>
      </c>
      <c r="AE9" s="320" t="e">
        <f ca="1">(IF(SUM($J9:AD9)&gt;($H9-1),0,IF($G9=AE$28,1,IF(SUM($J9:AD9)=0,0,1))))*AE$30</f>
        <v>#N/A</v>
      </c>
      <c r="AF9" s="320" t="e">
        <f ca="1">(IF(SUM($J9:AE9)&gt;($H9-1),0,IF($G9=AF$28,1,IF(SUM($J9:AE9)=0,0,1))))*AF$30</f>
        <v>#N/A</v>
      </c>
      <c r="AG9" s="321" t="e">
        <f ca="1">(IF(SUM($J9:AF9)&gt;($H9-1),0,IF($G9=AG$28,1,IF(SUM($J9:AF9)=0,0,1))))*AG$30</f>
        <v>#N/A</v>
      </c>
      <c r="AH9" s="319" t="e">
        <f ca="1">(IF(SUM($J9:AG9)&gt;($H9-1),0,IF($G9=AH$28,1,IF(SUM($J9:AG9)=0,0,1))))*AH$30</f>
        <v>#N/A</v>
      </c>
      <c r="AI9" s="320" t="e">
        <f ca="1">(IF(SUM($J9:AH9)&gt;($H9-1),0,IF($G9=AI$28,1,IF(SUM($J9:AH9)=0,0,1))))*AI$30</f>
        <v>#N/A</v>
      </c>
      <c r="AJ9" s="320" t="e">
        <f ca="1">(IF(SUM($J9:AI9)&gt;($H9-1),0,IF($G9=AJ$28,1,IF(SUM($J9:AI9)=0,0,1))))*AJ$30</f>
        <v>#N/A</v>
      </c>
      <c r="AK9" s="320" t="e">
        <f ca="1">(IF(SUM($J9:AJ9)&gt;($H9-1),0,IF($G9=AK$28,1,IF(SUM($J9:AJ9)=0,0,1))))*AK$30</f>
        <v>#N/A</v>
      </c>
      <c r="AL9" s="320" t="e">
        <f ca="1">(IF(SUM($J9:AK9)&gt;($H9-1),0,IF($G9=AL$28,1,IF(SUM($J9:AK9)=0,0,1))))*AL$30</f>
        <v>#N/A</v>
      </c>
      <c r="AM9" s="320" t="e">
        <f ca="1">(IF(SUM($J9:AL9)&gt;($H9-1),0,IF($G9=AM$28,1,IF(SUM($J9:AL9)=0,0,1))))*AM$30</f>
        <v>#N/A</v>
      </c>
      <c r="AN9" s="320" t="e">
        <f ca="1">(IF(SUM($J9:AM9)&gt;($H9-1),0,IF($G9=AN$28,1,IF(SUM($J9:AM9)=0,0,1))))*AN$30</f>
        <v>#N/A</v>
      </c>
      <c r="AO9" s="320" t="e">
        <f ca="1">(IF(SUM($J9:AN9)&gt;($H9-1),0,IF($G9=AO$28,1,IF(SUM($J9:AN9)=0,0,1))))*AO$30</f>
        <v>#N/A</v>
      </c>
      <c r="AP9" s="320" t="e">
        <f ca="1">(IF(SUM($J9:AO9)&gt;($H9-1),0,IF($G9=AP$28,1,IF(SUM($J9:AO9)=0,0,1))))*AP$30</f>
        <v>#N/A</v>
      </c>
      <c r="AQ9" s="320" t="e">
        <f ca="1">(IF(SUM($J9:AP9)&gt;($H9-1),0,IF($G9=AQ$28,1,IF(SUM($J9:AP9)=0,0,1))))*AQ$30</f>
        <v>#N/A</v>
      </c>
      <c r="AR9" s="320" t="e">
        <f ca="1">(IF(SUM($J9:AQ9)&gt;($H9-1),0,IF($G9=AR$28,1,IF(SUM($J9:AQ9)=0,0,1))))*AR$30</f>
        <v>#N/A</v>
      </c>
      <c r="AS9" s="321" t="e">
        <f ca="1">(IF(SUM($J9:AR9)&gt;($H9-1),0,IF($G9=AS$28,1,IF(SUM($J9:AR9)=0,0,1))))*AS$30</f>
        <v>#N/A</v>
      </c>
      <c r="AT9" s="319" t="e">
        <f ca="1">(IF(SUM($J9:AS9)&gt;($H9-1),0,IF($G9=AT$28,1,IF(SUM($J9:AS9)=0,0,1))))*AT$30</f>
        <v>#N/A</v>
      </c>
      <c r="AU9" s="320" t="e">
        <f ca="1">(IF(SUM($J9:AT9)&gt;($H9-1),0,IF($G9=AU$28,1,IF(SUM($J9:AT9)=0,0,1))))*AU$30</f>
        <v>#N/A</v>
      </c>
      <c r="AV9" s="320" t="e">
        <f ca="1">(IF(SUM($J9:AU9)&gt;($H9-1),0,IF($G9=AV$28,1,IF(SUM($J9:AU9)=0,0,1))))*AV$30</f>
        <v>#N/A</v>
      </c>
      <c r="AW9" s="320" t="e">
        <f ca="1">(IF(SUM($J9:AV9)&gt;($H9-1),0,IF($G9=AW$28,1,IF(SUM($J9:AV9)=0,0,1))))*AW$30</f>
        <v>#N/A</v>
      </c>
      <c r="AX9" s="320" t="e">
        <f ca="1">(IF(SUM($J9:AW9)&gt;($H9-1),0,IF($G9=AX$28,1,IF(SUM($J9:AW9)=0,0,1))))*AX$30</f>
        <v>#N/A</v>
      </c>
      <c r="AY9" s="320" t="e">
        <f ca="1">(IF(SUM($J9:AX9)&gt;($H9-1),0,IF($G9=AY$28,1,IF(SUM($J9:AX9)=0,0,1))))*AY$30</f>
        <v>#N/A</v>
      </c>
      <c r="AZ9" s="320" t="e">
        <f ca="1">(IF(SUM($J9:AY9)&gt;($H9-1),0,IF($G9=AZ$28,1,IF(SUM($J9:AY9)=0,0,1))))*AZ$30</f>
        <v>#N/A</v>
      </c>
      <c r="BA9" s="320" t="e">
        <f ca="1">(IF(SUM($J9:AZ9)&gt;($H9-1),0,IF($G9=BA$28,1,IF(SUM($J9:AZ9)=0,0,1))))*BA$30</f>
        <v>#N/A</v>
      </c>
      <c r="BB9" s="320" t="e">
        <f ca="1">(IF(SUM($J9:BA9)&gt;($H9-1),0,IF($G9=BB$28,1,IF(SUM($J9:BA9)=0,0,1))))*BB$30</f>
        <v>#N/A</v>
      </c>
      <c r="BC9" s="320" t="e">
        <f ca="1">(IF(SUM($J9:BB9)&gt;($H9-1),0,IF($G9=BC$28,1,IF(SUM($J9:BB9)=0,0,1))))*BC$30</f>
        <v>#N/A</v>
      </c>
      <c r="BD9" s="320" t="e">
        <f ca="1">(IF(SUM($J9:BC9)&gt;($H9-1),0,IF($G9=BD$28,1,IF(SUM($J9:BC9)=0,0,1))))*BD$30</f>
        <v>#N/A</v>
      </c>
      <c r="BE9" s="321" t="e">
        <f ca="1">(IF(SUM($J9:BD9)&gt;($H9-1),0,IF($G9=BE$28,1,IF(SUM($J9:BD9)=0,0,1))))*BE$30</f>
        <v>#N/A</v>
      </c>
      <c r="BF9" s="322"/>
      <c r="BG9" s="323"/>
      <c r="BH9" s="323"/>
      <c r="BI9" s="323"/>
      <c r="BJ9" s="323"/>
      <c r="BK9" s="323"/>
      <c r="BL9" s="323"/>
      <c r="BM9" s="323"/>
      <c r="BN9" s="323"/>
      <c r="BO9" s="323"/>
      <c r="BP9" s="323"/>
      <c r="BQ9" s="323"/>
      <c r="BR9" s="323"/>
      <c r="BS9" s="323"/>
      <c r="BT9" s="323"/>
      <c r="BU9" s="323"/>
      <c r="BV9" s="323"/>
      <c r="BW9" s="323"/>
      <c r="BX9" s="323"/>
      <c r="BY9" s="323"/>
      <c r="BZ9" s="324">
        <f t="shared" si="3"/>
        <v>0</v>
      </c>
      <c r="CA9" s="325" t="str">
        <f t="shared" si="5"/>
        <v/>
      </c>
      <c r="CG9" s="169">
        <f t="shared" si="4"/>
        <v>0</v>
      </c>
    </row>
    <row r="10" spans="1:93" x14ac:dyDescent="0.25">
      <c r="A10" s="169" t="s">
        <v>55</v>
      </c>
      <c r="B10" s="314" t="s">
        <v>629</v>
      </c>
      <c r="C10" s="315"/>
      <c r="D10" s="315"/>
      <c r="E10" s="315"/>
      <c r="F10" s="316"/>
      <c r="G10" s="326"/>
      <c r="H10" s="315"/>
      <c r="I10" s="318">
        <f>ROUNDUP((H10*F10),2)</f>
        <v>0</v>
      </c>
      <c r="J10" s="319">
        <f t="shared" ca="1" si="1"/>
        <v>0</v>
      </c>
      <c r="K10" s="320">
        <f t="shared" ca="1" si="2"/>
        <v>0</v>
      </c>
      <c r="L10" s="320" t="e">
        <f ca="1">(IF(SUM($J10:K10)&gt;($H10-1),0,IF($G10=L$28,1,IF(SUM($J10:K10)=0,0,1))))*L$30</f>
        <v>#N/A</v>
      </c>
      <c r="M10" s="320" t="e">
        <f ca="1">(IF(SUM($J10:L10)&gt;($H10-1),0,IF($G10=M$28,1,IF(SUM($J10:L10)=0,0,1))))*M$30</f>
        <v>#N/A</v>
      </c>
      <c r="N10" s="320" t="e">
        <f ca="1">(IF(SUM($J10:M10)&gt;($H10-1),0,IF($G10=N$28,1,IF(SUM($J10:M10)=0,0,1))))*N$30</f>
        <v>#N/A</v>
      </c>
      <c r="O10" s="320" t="e">
        <f ca="1">(IF(SUM($J10:N10)&gt;($H10-1),0,IF($G10=O$28,1,IF(SUM($J10:N10)=0,0,1))))*O$30</f>
        <v>#N/A</v>
      </c>
      <c r="P10" s="320" t="e">
        <f ca="1">(IF(SUM($J10:O10)&gt;($H10-1),0,IF($G10=P$28,1,IF(SUM($J10:O10)=0,0,1))))*P$30</f>
        <v>#N/A</v>
      </c>
      <c r="Q10" s="320" t="e">
        <f ca="1">(IF(SUM($J10:P10)&gt;($H10-1),0,IF($G10=Q$28,1,IF(SUM($J10:P10)=0,0,1))))*Q$30</f>
        <v>#N/A</v>
      </c>
      <c r="R10" s="320" t="e">
        <f ca="1">(IF(SUM($J10:Q10)&gt;($H10-1),0,IF($G10=R$28,1,IF(SUM($J10:Q10)=0,0,1))))*R$30</f>
        <v>#N/A</v>
      </c>
      <c r="S10" s="320" t="e">
        <f ca="1">(IF(SUM($J10:R10)&gt;($H10-1),0,IF($G10=S$28,1,IF(SUM($J10:R10)=0,0,1))))*S$30</f>
        <v>#N/A</v>
      </c>
      <c r="T10" s="320" t="e">
        <f ca="1">(IF(SUM($J10:S10)&gt;($H10-1),0,IF($G10=T$28,1,IF(SUM($J10:S10)=0,0,1))))*T$30</f>
        <v>#N/A</v>
      </c>
      <c r="U10" s="321" t="e">
        <f ca="1">(IF(SUM($J10:T10)&gt;($H10-1),0,IF($G10=U$28,1,IF(SUM($J10:T10)=0,0,1))))*U$30</f>
        <v>#N/A</v>
      </c>
      <c r="V10" s="319" t="e">
        <f ca="1">(IF(SUM($J10:U10)&gt;($H10-1),0,IF($G10=V$28,1,IF(SUM($J10:U10)=0,0,1))))*V$30</f>
        <v>#N/A</v>
      </c>
      <c r="W10" s="320" t="e">
        <f ca="1">(IF(SUM($J10:V10)&gt;($H10-1),0,IF($G10=W$28,1,IF(SUM($J10:V10)=0,0,1))))*W$30</f>
        <v>#N/A</v>
      </c>
      <c r="X10" s="320" t="e">
        <f ca="1">(IF(SUM($J10:W10)&gt;($H10-1),0,IF($G10=X$28,1,IF(SUM($J10:W10)=0,0,1))))*X$30</f>
        <v>#N/A</v>
      </c>
      <c r="Y10" s="320" t="e">
        <f ca="1">(IF(SUM($J10:X10)&gt;($H10-1),0,IF($G10=Y$28,1,IF(SUM($J10:X10)=0,0,1))))*Y$30</f>
        <v>#N/A</v>
      </c>
      <c r="Z10" s="320" t="e">
        <f ca="1">(IF(SUM($J10:Y10)&gt;($H10-1),0,IF($G10=Z$28,1,IF(SUM($J10:Y10)=0,0,1))))*Z$30</f>
        <v>#N/A</v>
      </c>
      <c r="AA10" s="320" t="e">
        <f ca="1">(IF(SUM($J10:Z10)&gt;($H10-1),0,IF($G10=AA$28,1,IF(SUM($J10:Z10)=0,0,1))))*AA$30</f>
        <v>#N/A</v>
      </c>
      <c r="AB10" s="320" t="e">
        <f ca="1">(IF(SUM($J10:AA10)&gt;($H10-1),0,IF($G10=AB$28,1,IF(SUM($J10:AA10)=0,0,1))))*AB$30</f>
        <v>#N/A</v>
      </c>
      <c r="AC10" s="320" t="e">
        <f ca="1">(IF(SUM($J10:AB10)&gt;($H10-1),0,IF($G10=AC$28,1,IF(SUM($J10:AB10)=0,0,1))))*AC$30</f>
        <v>#N/A</v>
      </c>
      <c r="AD10" s="320" t="e">
        <f ca="1">(IF(SUM($J10:AC10)&gt;($H10-1),0,IF($G10=AD$28,1,IF(SUM($J10:AC10)=0,0,1))))*AD$30</f>
        <v>#N/A</v>
      </c>
      <c r="AE10" s="320" t="e">
        <f ca="1">(IF(SUM($J10:AD10)&gt;($H10-1),0,IF($G10=AE$28,1,IF(SUM($J10:AD10)=0,0,1))))*AE$30</f>
        <v>#N/A</v>
      </c>
      <c r="AF10" s="320" t="e">
        <f ca="1">(IF(SUM($J10:AE10)&gt;($H10-1),0,IF($G10=AF$28,1,IF(SUM($J10:AE10)=0,0,1))))*AF$30</f>
        <v>#N/A</v>
      </c>
      <c r="AG10" s="321" t="e">
        <f ca="1">(IF(SUM($J10:AF10)&gt;($H10-1),0,IF($G10=AG$28,1,IF(SUM($J10:AF10)=0,0,1))))*AG$30</f>
        <v>#N/A</v>
      </c>
      <c r="AH10" s="319" t="e">
        <f ca="1">(IF(SUM($J10:AG10)&gt;($H10-1),0,IF($G10=AH$28,1,IF(SUM($J10:AG10)=0,0,1))))*AH$30</f>
        <v>#N/A</v>
      </c>
      <c r="AI10" s="320" t="e">
        <f ca="1">(IF(SUM($J10:AH10)&gt;($H10-1),0,IF($G10=AI$28,1,IF(SUM($J10:AH10)=0,0,1))))*AI$30</f>
        <v>#N/A</v>
      </c>
      <c r="AJ10" s="320" t="e">
        <f ca="1">(IF(SUM($J10:AI10)&gt;($H10-1),0,IF($G10=AJ$28,1,IF(SUM($J10:AI10)=0,0,1))))*AJ$30</f>
        <v>#N/A</v>
      </c>
      <c r="AK10" s="320" t="e">
        <f ca="1">(IF(SUM($J10:AJ10)&gt;($H10-1),0,IF($G10=AK$28,1,IF(SUM($J10:AJ10)=0,0,1))))*AK$30</f>
        <v>#N/A</v>
      </c>
      <c r="AL10" s="320" t="e">
        <f ca="1">(IF(SUM($J10:AK10)&gt;($H10-1),0,IF($G10=AL$28,1,IF(SUM($J10:AK10)=0,0,1))))*AL$30</f>
        <v>#N/A</v>
      </c>
      <c r="AM10" s="320" t="e">
        <f ca="1">(IF(SUM($J10:AL10)&gt;($H10-1),0,IF($G10=AM$28,1,IF(SUM($J10:AL10)=0,0,1))))*AM$30</f>
        <v>#N/A</v>
      </c>
      <c r="AN10" s="320" t="e">
        <f ca="1">(IF(SUM($J10:AM10)&gt;($H10-1),0,IF($G10=AN$28,1,IF(SUM($J10:AM10)=0,0,1))))*AN$30</f>
        <v>#N/A</v>
      </c>
      <c r="AO10" s="320" t="e">
        <f ca="1">(IF(SUM($J10:AN10)&gt;($H10-1),0,IF($G10=AO$28,1,IF(SUM($J10:AN10)=0,0,1))))*AO$30</f>
        <v>#N/A</v>
      </c>
      <c r="AP10" s="320" t="e">
        <f ca="1">(IF(SUM($J10:AO10)&gt;($H10-1),0,IF($G10=AP$28,1,IF(SUM($J10:AO10)=0,0,1))))*AP$30</f>
        <v>#N/A</v>
      </c>
      <c r="AQ10" s="320" t="e">
        <f ca="1">(IF(SUM($J10:AP10)&gt;($H10-1),0,IF($G10=AQ$28,1,IF(SUM($J10:AP10)=0,0,1))))*AQ$30</f>
        <v>#N/A</v>
      </c>
      <c r="AR10" s="320" t="e">
        <f ca="1">(IF(SUM($J10:AQ10)&gt;($H10-1),0,IF($G10=AR$28,1,IF(SUM($J10:AQ10)=0,0,1))))*AR$30</f>
        <v>#N/A</v>
      </c>
      <c r="AS10" s="321" t="e">
        <f ca="1">(IF(SUM($J10:AR10)&gt;($H10-1),0,IF($G10=AS$28,1,IF(SUM($J10:AR10)=0,0,1))))*AS$30</f>
        <v>#N/A</v>
      </c>
      <c r="AT10" s="319" t="e">
        <f ca="1">(IF(SUM($J10:AS10)&gt;($H10-1),0,IF($G10=AT$28,1,IF(SUM($J10:AS10)=0,0,1))))*AT$30</f>
        <v>#N/A</v>
      </c>
      <c r="AU10" s="320" t="e">
        <f ca="1">(IF(SUM($J10:AT10)&gt;($H10-1),0,IF($G10=AU$28,1,IF(SUM($J10:AT10)=0,0,1))))*AU$30</f>
        <v>#N/A</v>
      </c>
      <c r="AV10" s="320" t="e">
        <f ca="1">(IF(SUM($J10:AU10)&gt;($H10-1),0,IF($G10=AV$28,1,IF(SUM($J10:AU10)=0,0,1))))*AV$30</f>
        <v>#N/A</v>
      </c>
      <c r="AW10" s="320" t="e">
        <f ca="1">(IF(SUM($J10:AV10)&gt;($H10-1),0,IF($G10=AW$28,1,IF(SUM($J10:AV10)=0,0,1))))*AW$30</f>
        <v>#N/A</v>
      </c>
      <c r="AX10" s="320" t="e">
        <f ca="1">(IF(SUM($J10:AW10)&gt;($H10-1),0,IF($G10=AX$28,1,IF(SUM($J10:AW10)=0,0,1))))*AX$30</f>
        <v>#N/A</v>
      </c>
      <c r="AY10" s="320" t="e">
        <f ca="1">(IF(SUM($J10:AX10)&gt;($H10-1),0,IF($G10=AY$28,1,IF(SUM($J10:AX10)=0,0,1))))*AY$30</f>
        <v>#N/A</v>
      </c>
      <c r="AZ10" s="320" t="e">
        <f ca="1">(IF(SUM($J10:AY10)&gt;($H10-1),0,IF($G10=AZ$28,1,IF(SUM($J10:AY10)=0,0,1))))*AZ$30</f>
        <v>#N/A</v>
      </c>
      <c r="BA10" s="320" t="e">
        <f ca="1">(IF(SUM($J10:AZ10)&gt;($H10-1),0,IF($G10=BA$28,1,IF(SUM($J10:AZ10)=0,0,1))))*BA$30</f>
        <v>#N/A</v>
      </c>
      <c r="BB10" s="320" t="e">
        <f ca="1">(IF(SUM($J10:BA10)&gt;($H10-1),0,IF($G10=BB$28,1,IF(SUM($J10:BA10)=0,0,1))))*BB$30</f>
        <v>#N/A</v>
      </c>
      <c r="BC10" s="320" t="e">
        <f ca="1">(IF(SUM($J10:BB10)&gt;($H10-1),0,IF($G10=BC$28,1,IF(SUM($J10:BB10)=0,0,1))))*BC$30</f>
        <v>#N/A</v>
      </c>
      <c r="BD10" s="320" t="e">
        <f ca="1">(IF(SUM($J10:BC10)&gt;($H10-1),0,IF($G10=BD$28,1,IF(SUM($J10:BC10)=0,0,1))))*BD$30</f>
        <v>#N/A</v>
      </c>
      <c r="BE10" s="321" t="e">
        <f ca="1">(IF(SUM($J10:BD10)&gt;($H10-1),0,IF($G10=BE$28,1,IF(SUM($J10:BD10)=0,0,1))))*BE$30</f>
        <v>#N/A</v>
      </c>
      <c r="BF10" s="322"/>
      <c r="BG10" s="323"/>
      <c r="BH10" s="323"/>
      <c r="BI10" s="323"/>
      <c r="BJ10" s="323"/>
      <c r="BK10" s="323"/>
      <c r="BL10" s="323"/>
      <c r="BM10" s="323"/>
      <c r="BN10" s="323"/>
      <c r="BO10" s="323"/>
      <c r="BP10" s="323"/>
      <c r="BQ10" s="323"/>
      <c r="BR10" s="323"/>
      <c r="BS10" s="323"/>
      <c r="BT10" s="323"/>
      <c r="BU10" s="323"/>
      <c r="BV10" s="323"/>
      <c r="BW10" s="323"/>
      <c r="BX10" s="323"/>
      <c r="BY10" s="323"/>
      <c r="BZ10" s="324">
        <f t="shared" si="3"/>
        <v>0</v>
      </c>
      <c r="CA10" s="325" t="str">
        <f t="shared" si="5"/>
        <v/>
      </c>
      <c r="CG10" s="169">
        <f t="shared" si="4"/>
        <v>0</v>
      </c>
    </row>
    <row r="11" spans="1:93" x14ac:dyDescent="0.25">
      <c r="A11" s="169" t="s">
        <v>56</v>
      </c>
      <c r="B11" s="314" t="s">
        <v>630</v>
      </c>
      <c r="C11" s="315"/>
      <c r="D11" s="315"/>
      <c r="E11" s="315"/>
      <c r="F11" s="316"/>
      <c r="G11" s="326"/>
      <c r="H11" s="315"/>
      <c r="I11" s="318">
        <f t="shared" si="0"/>
        <v>0</v>
      </c>
      <c r="J11" s="319">
        <f t="shared" ca="1" si="1"/>
        <v>0</v>
      </c>
      <c r="K11" s="320">
        <f t="shared" ca="1" si="2"/>
        <v>0</v>
      </c>
      <c r="L11" s="320" t="e">
        <f ca="1">(IF(SUM($J11:K11)&gt;($H11-1),0,IF($G11=L$28,1,IF(SUM($J11:K11)=0,0,1))))*L$30</f>
        <v>#N/A</v>
      </c>
      <c r="M11" s="320" t="e">
        <f ca="1">(IF(SUM($J11:L11)&gt;($H11-1),0,IF($G11=M$28,1,IF(SUM($J11:L11)=0,0,1))))*M$30</f>
        <v>#N/A</v>
      </c>
      <c r="N11" s="320" t="e">
        <f ca="1">(IF(SUM($J11:M11)&gt;($H11-1),0,IF($G11=N$28,1,IF(SUM($J11:M11)=0,0,1))))*N$30</f>
        <v>#N/A</v>
      </c>
      <c r="O11" s="320" t="e">
        <f ca="1">(IF(SUM($J11:N11)&gt;($H11-1),0,IF($G11=O$28,1,IF(SUM($J11:N11)=0,0,1))))*O$30</f>
        <v>#N/A</v>
      </c>
      <c r="P11" s="320" t="e">
        <f ca="1">(IF(SUM($J11:O11)&gt;($H11-1),0,IF($G11=P$28,1,IF(SUM($J11:O11)=0,0,1))))*P$30</f>
        <v>#N/A</v>
      </c>
      <c r="Q11" s="320" t="e">
        <f ca="1">(IF(SUM($J11:P11)&gt;($H11-1),0,IF($G11=Q$28,1,IF(SUM($J11:P11)=0,0,1))))*Q$30</f>
        <v>#N/A</v>
      </c>
      <c r="R11" s="320" t="e">
        <f ca="1">(IF(SUM($J11:Q11)&gt;($H11-1),0,IF($G11=R$28,1,IF(SUM($J11:Q11)=0,0,1))))*R$30</f>
        <v>#N/A</v>
      </c>
      <c r="S11" s="320" t="e">
        <f ca="1">(IF(SUM($J11:R11)&gt;($H11-1),0,IF($G11=S$28,1,IF(SUM($J11:R11)=0,0,1))))*S$30</f>
        <v>#N/A</v>
      </c>
      <c r="T11" s="320" t="e">
        <f ca="1">(IF(SUM($J11:S11)&gt;($H11-1),0,IF($G11=T$28,1,IF(SUM($J11:S11)=0,0,1))))*T$30</f>
        <v>#N/A</v>
      </c>
      <c r="U11" s="321" t="e">
        <f ca="1">(IF(SUM($J11:T11)&gt;($H11-1),0,IF($G11=U$28,1,IF(SUM($J11:T11)=0,0,1))))*U$30</f>
        <v>#N/A</v>
      </c>
      <c r="V11" s="319" t="e">
        <f ca="1">(IF(SUM($J11:U11)&gt;($H11-1),0,IF($G11=V$28,1,IF(SUM($J11:U11)=0,0,1))))*V$30</f>
        <v>#N/A</v>
      </c>
      <c r="W11" s="320" t="e">
        <f ca="1">(IF(SUM($J11:V11)&gt;($H11-1),0,IF($G11=W$28,1,IF(SUM($J11:V11)=0,0,1))))*W$30</f>
        <v>#N/A</v>
      </c>
      <c r="X11" s="320" t="e">
        <f ca="1">(IF(SUM($J11:W11)&gt;($H11-1),0,IF($G11=X$28,1,IF(SUM($J11:W11)=0,0,1))))*X$30</f>
        <v>#N/A</v>
      </c>
      <c r="Y11" s="320" t="e">
        <f ca="1">(IF(SUM($J11:X11)&gt;($H11-1),0,IF($G11=Y$28,1,IF(SUM($J11:X11)=0,0,1))))*Y$30</f>
        <v>#N/A</v>
      </c>
      <c r="Z11" s="320" t="e">
        <f ca="1">(IF(SUM($J11:Y11)&gt;($H11-1),0,IF($G11=Z$28,1,IF(SUM($J11:Y11)=0,0,1))))*Z$30</f>
        <v>#N/A</v>
      </c>
      <c r="AA11" s="320" t="e">
        <f ca="1">(IF(SUM($J11:Z11)&gt;($H11-1),0,IF($G11=AA$28,1,IF(SUM($J11:Z11)=0,0,1))))*AA$30</f>
        <v>#N/A</v>
      </c>
      <c r="AB11" s="320" t="e">
        <f ca="1">(IF(SUM($J11:AA11)&gt;($H11-1),0,IF($G11=AB$28,1,IF(SUM($J11:AA11)=0,0,1))))*AB$30</f>
        <v>#N/A</v>
      </c>
      <c r="AC11" s="320" t="e">
        <f ca="1">(IF(SUM($J11:AB11)&gt;($H11-1),0,IF($G11=AC$28,1,IF(SUM($J11:AB11)=0,0,1))))*AC$30</f>
        <v>#N/A</v>
      </c>
      <c r="AD11" s="320" t="e">
        <f ca="1">(IF(SUM($J11:AC11)&gt;($H11-1),0,IF($G11=AD$28,1,IF(SUM($J11:AC11)=0,0,1))))*AD$30</f>
        <v>#N/A</v>
      </c>
      <c r="AE11" s="320" t="e">
        <f ca="1">(IF(SUM($J11:AD11)&gt;($H11-1),0,IF($G11=AE$28,1,IF(SUM($J11:AD11)=0,0,1))))*AE$30</f>
        <v>#N/A</v>
      </c>
      <c r="AF11" s="320" t="e">
        <f ca="1">(IF(SUM($J11:AE11)&gt;($H11-1),0,IF($G11=AF$28,1,IF(SUM($J11:AE11)=0,0,1))))*AF$30</f>
        <v>#N/A</v>
      </c>
      <c r="AG11" s="321" t="e">
        <f ca="1">(IF(SUM($J11:AF11)&gt;($H11-1),0,IF($G11=AG$28,1,IF(SUM($J11:AF11)=0,0,1))))*AG$30</f>
        <v>#N/A</v>
      </c>
      <c r="AH11" s="319" t="e">
        <f ca="1">(IF(SUM($J11:AG11)&gt;($H11-1),0,IF($G11=AH$28,1,IF(SUM($J11:AG11)=0,0,1))))*AH$30</f>
        <v>#N/A</v>
      </c>
      <c r="AI11" s="320" t="e">
        <f ca="1">(IF(SUM($J11:AH11)&gt;($H11-1),0,IF($G11=AI$28,1,IF(SUM($J11:AH11)=0,0,1))))*AI$30</f>
        <v>#N/A</v>
      </c>
      <c r="AJ11" s="320" t="e">
        <f ca="1">(IF(SUM($J11:AI11)&gt;($H11-1),0,IF($G11=AJ$28,1,IF(SUM($J11:AI11)=0,0,1))))*AJ$30</f>
        <v>#N/A</v>
      </c>
      <c r="AK11" s="320" t="e">
        <f ca="1">(IF(SUM($J11:AJ11)&gt;($H11-1),0,IF($G11=AK$28,1,IF(SUM($J11:AJ11)=0,0,1))))*AK$30</f>
        <v>#N/A</v>
      </c>
      <c r="AL11" s="320" t="e">
        <f ca="1">(IF(SUM($J11:AK11)&gt;($H11-1),0,IF($G11=AL$28,1,IF(SUM($J11:AK11)=0,0,1))))*AL$30</f>
        <v>#N/A</v>
      </c>
      <c r="AM11" s="320" t="e">
        <f ca="1">(IF(SUM($J11:AL11)&gt;($H11-1),0,IF($G11=AM$28,1,IF(SUM($J11:AL11)=0,0,1))))*AM$30</f>
        <v>#N/A</v>
      </c>
      <c r="AN11" s="320" t="e">
        <f ca="1">(IF(SUM($J11:AM11)&gt;($H11-1),0,IF($G11=AN$28,1,IF(SUM($J11:AM11)=0,0,1))))*AN$30</f>
        <v>#N/A</v>
      </c>
      <c r="AO11" s="320" t="e">
        <f ca="1">(IF(SUM($J11:AN11)&gt;($H11-1),0,IF($G11=AO$28,1,IF(SUM($J11:AN11)=0,0,1))))*AO$30</f>
        <v>#N/A</v>
      </c>
      <c r="AP11" s="320" t="e">
        <f ca="1">(IF(SUM($J11:AO11)&gt;($H11-1),0,IF($G11=AP$28,1,IF(SUM($J11:AO11)=0,0,1))))*AP$30</f>
        <v>#N/A</v>
      </c>
      <c r="AQ11" s="320" t="e">
        <f ca="1">(IF(SUM($J11:AP11)&gt;($H11-1),0,IF($G11=AQ$28,1,IF(SUM($J11:AP11)=0,0,1))))*AQ$30</f>
        <v>#N/A</v>
      </c>
      <c r="AR11" s="320" t="e">
        <f ca="1">(IF(SUM($J11:AQ11)&gt;($H11-1),0,IF($G11=AR$28,1,IF(SUM($J11:AQ11)=0,0,1))))*AR$30</f>
        <v>#N/A</v>
      </c>
      <c r="AS11" s="321" t="e">
        <f ca="1">(IF(SUM($J11:AR11)&gt;($H11-1),0,IF($G11=AS$28,1,IF(SUM($J11:AR11)=0,0,1))))*AS$30</f>
        <v>#N/A</v>
      </c>
      <c r="AT11" s="319" t="e">
        <f ca="1">(IF(SUM($J11:AS11)&gt;($H11-1),0,IF($G11=AT$28,1,IF(SUM($J11:AS11)=0,0,1))))*AT$30</f>
        <v>#N/A</v>
      </c>
      <c r="AU11" s="320" t="e">
        <f ca="1">(IF(SUM($J11:AT11)&gt;($H11-1),0,IF($G11=AU$28,1,IF(SUM($J11:AT11)=0,0,1))))*AU$30</f>
        <v>#N/A</v>
      </c>
      <c r="AV11" s="320" t="e">
        <f ca="1">(IF(SUM($J11:AU11)&gt;($H11-1),0,IF($G11=AV$28,1,IF(SUM($J11:AU11)=0,0,1))))*AV$30</f>
        <v>#N/A</v>
      </c>
      <c r="AW11" s="320" t="e">
        <f ca="1">(IF(SUM($J11:AV11)&gt;($H11-1),0,IF($G11=AW$28,1,IF(SUM($J11:AV11)=0,0,1))))*AW$30</f>
        <v>#N/A</v>
      </c>
      <c r="AX11" s="320" t="e">
        <f ca="1">(IF(SUM($J11:AW11)&gt;($H11-1),0,IF($G11=AX$28,1,IF(SUM($J11:AW11)=0,0,1))))*AX$30</f>
        <v>#N/A</v>
      </c>
      <c r="AY11" s="320" t="e">
        <f ca="1">(IF(SUM($J11:AX11)&gt;($H11-1),0,IF($G11=AY$28,1,IF(SUM($J11:AX11)=0,0,1))))*AY$30</f>
        <v>#N/A</v>
      </c>
      <c r="AZ11" s="320" t="e">
        <f ca="1">(IF(SUM($J11:AY11)&gt;($H11-1),0,IF($G11=AZ$28,1,IF(SUM($J11:AY11)=0,0,1))))*AZ$30</f>
        <v>#N/A</v>
      </c>
      <c r="BA11" s="320" t="e">
        <f ca="1">(IF(SUM($J11:AZ11)&gt;($H11-1),0,IF($G11=BA$28,1,IF(SUM($J11:AZ11)=0,0,1))))*BA$30</f>
        <v>#N/A</v>
      </c>
      <c r="BB11" s="320" t="e">
        <f ca="1">(IF(SUM($J11:BA11)&gt;($H11-1),0,IF($G11=BB$28,1,IF(SUM($J11:BA11)=0,0,1))))*BB$30</f>
        <v>#N/A</v>
      </c>
      <c r="BC11" s="320" t="e">
        <f ca="1">(IF(SUM($J11:BB11)&gt;($H11-1),0,IF($G11=BC$28,1,IF(SUM($J11:BB11)=0,0,1))))*BC$30</f>
        <v>#N/A</v>
      </c>
      <c r="BD11" s="320" t="e">
        <f ca="1">(IF(SUM($J11:BC11)&gt;($H11-1),0,IF($G11=BD$28,1,IF(SUM($J11:BC11)=0,0,1))))*BD$30</f>
        <v>#N/A</v>
      </c>
      <c r="BE11" s="321" t="e">
        <f ca="1">(IF(SUM($J11:BD11)&gt;($H11-1),0,IF($G11=BE$28,1,IF(SUM($J11:BD11)=0,0,1))))*BE$30</f>
        <v>#N/A</v>
      </c>
      <c r="BF11" s="322"/>
      <c r="BG11" s="323"/>
      <c r="BH11" s="323"/>
      <c r="BI11" s="323"/>
      <c r="BJ11" s="323"/>
      <c r="BK11" s="323"/>
      <c r="BL11" s="323"/>
      <c r="BM11" s="323"/>
      <c r="BN11" s="323"/>
      <c r="BO11" s="323"/>
      <c r="BP11" s="323"/>
      <c r="BQ11" s="323"/>
      <c r="BR11" s="323"/>
      <c r="BS11" s="323"/>
      <c r="BT11" s="323"/>
      <c r="BU11" s="323"/>
      <c r="BV11" s="323"/>
      <c r="BW11" s="323"/>
      <c r="BX11" s="323"/>
      <c r="BY11" s="323"/>
      <c r="BZ11" s="324">
        <f t="shared" si="3"/>
        <v>0</v>
      </c>
      <c r="CA11" s="325" t="str">
        <f t="shared" si="5"/>
        <v/>
      </c>
      <c r="CG11" s="169">
        <f t="shared" si="4"/>
        <v>0</v>
      </c>
    </row>
    <row r="12" spans="1:93" x14ac:dyDescent="0.25">
      <c r="A12" s="169" t="s">
        <v>57</v>
      </c>
      <c r="B12" s="314" t="s">
        <v>631</v>
      </c>
      <c r="C12" s="315"/>
      <c r="D12" s="315"/>
      <c r="E12" s="315"/>
      <c r="F12" s="316"/>
      <c r="G12" s="326"/>
      <c r="H12" s="315"/>
      <c r="I12" s="318">
        <f t="shared" si="0"/>
        <v>0</v>
      </c>
      <c r="J12" s="319">
        <f t="shared" ca="1" si="1"/>
        <v>0</v>
      </c>
      <c r="K12" s="320">
        <f t="shared" ca="1" si="2"/>
        <v>0</v>
      </c>
      <c r="L12" s="320" t="e">
        <f ca="1">(IF(SUM($J12:K12)&gt;($H12-1),0,IF($G12=L$28,1,IF(SUM($J12:K12)=0,0,1))))*L$30</f>
        <v>#N/A</v>
      </c>
      <c r="M12" s="320" t="e">
        <f ca="1">(IF(SUM($J12:L12)&gt;($H12-1),0,IF($G12=M$28,1,IF(SUM($J12:L12)=0,0,1))))*M$30</f>
        <v>#N/A</v>
      </c>
      <c r="N12" s="320" t="e">
        <f ca="1">(IF(SUM($J12:M12)&gt;($H12-1),0,IF($G12=N$28,1,IF(SUM($J12:M12)=0,0,1))))*N$30</f>
        <v>#N/A</v>
      </c>
      <c r="O12" s="320" t="e">
        <f ca="1">(IF(SUM($J12:N12)&gt;($H12-1),0,IF($G12=O$28,1,IF(SUM($J12:N12)=0,0,1))))*O$30</f>
        <v>#N/A</v>
      </c>
      <c r="P12" s="320" t="e">
        <f ca="1">(IF(SUM($J12:O12)&gt;($H12-1),0,IF($G12=P$28,1,IF(SUM($J12:O12)=0,0,1))))*P$30</f>
        <v>#N/A</v>
      </c>
      <c r="Q12" s="320" t="e">
        <f ca="1">(IF(SUM($J12:P12)&gt;($H12-1),0,IF($G12=Q$28,1,IF(SUM($J12:P12)=0,0,1))))*Q$30</f>
        <v>#N/A</v>
      </c>
      <c r="R12" s="320" t="e">
        <f ca="1">(IF(SUM($J12:Q12)&gt;($H12-1),0,IF($G12=R$28,1,IF(SUM($J12:Q12)=0,0,1))))*R$30</f>
        <v>#N/A</v>
      </c>
      <c r="S12" s="320" t="e">
        <f ca="1">(IF(SUM($J12:R12)&gt;($H12-1),0,IF($G12=S$28,1,IF(SUM($J12:R12)=0,0,1))))*S$30</f>
        <v>#N/A</v>
      </c>
      <c r="T12" s="320" t="e">
        <f ca="1">(IF(SUM($J12:S12)&gt;($H12-1),0,IF($G12=T$28,1,IF(SUM($J12:S12)=0,0,1))))*T$30</f>
        <v>#N/A</v>
      </c>
      <c r="U12" s="321" t="e">
        <f ca="1">(IF(SUM($J12:T12)&gt;($H12-1),0,IF($G12=U$28,1,IF(SUM($J12:T12)=0,0,1))))*U$30</f>
        <v>#N/A</v>
      </c>
      <c r="V12" s="319" t="e">
        <f ca="1">(IF(SUM($J12:U12)&gt;($H12-1),0,IF($G12=V$28,1,IF(SUM($J12:U12)=0,0,1))))*V$30</f>
        <v>#N/A</v>
      </c>
      <c r="W12" s="320" t="e">
        <f ca="1">(IF(SUM($J12:V12)&gt;($H12-1),0,IF($G12=W$28,1,IF(SUM($J12:V12)=0,0,1))))*W$30</f>
        <v>#N/A</v>
      </c>
      <c r="X12" s="320" t="e">
        <f ca="1">(IF(SUM($J12:W12)&gt;($H12-1),0,IF($G12=X$28,1,IF(SUM($J12:W12)=0,0,1))))*X$30</f>
        <v>#N/A</v>
      </c>
      <c r="Y12" s="320" t="e">
        <f ca="1">(IF(SUM($J12:X12)&gt;($H12-1),0,IF($G12=Y$28,1,IF(SUM($J12:X12)=0,0,1))))*Y$30</f>
        <v>#N/A</v>
      </c>
      <c r="Z12" s="320" t="e">
        <f ca="1">(IF(SUM($J12:Y12)&gt;($H12-1),0,IF($G12=Z$28,1,IF(SUM($J12:Y12)=0,0,1))))*Z$30</f>
        <v>#N/A</v>
      </c>
      <c r="AA12" s="320" t="e">
        <f ca="1">(IF(SUM($J12:Z12)&gt;($H12-1),0,IF($G12=AA$28,1,IF(SUM($J12:Z12)=0,0,1))))*AA$30</f>
        <v>#N/A</v>
      </c>
      <c r="AB12" s="320" t="e">
        <f ca="1">(IF(SUM($J12:AA12)&gt;($H12-1),0,IF($G12=AB$28,1,IF(SUM($J12:AA12)=0,0,1))))*AB$30</f>
        <v>#N/A</v>
      </c>
      <c r="AC12" s="320" t="e">
        <f ca="1">(IF(SUM($J12:AB12)&gt;($H12-1),0,IF($G12=AC$28,1,IF(SUM($J12:AB12)=0,0,1))))*AC$30</f>
        <v>#N/A</v>
      </c>
      <c r="AD12" s="320" t="e">
        <f ca="1">(IF(SUM($J12:AC12)&gt;($H12-1),0,IF($G12=AD$28,1,IF(SUM($J12:AC12)=0,0,1))))*AD$30</f>
        <v>#N/A</v>
      </c>
      <c r="AE12" s="320" t="e">
        <f ca="1">(IF(SUM($J12:AD12)&gt;($H12-1),0,IF($G12=AE$28,1,IF(SUM($J12:AD12)=0,0,1))))*AE$30</f>
        <v>#N/A</v>
      </c>
      <c r="AF12" s="320" t="e">
        <f ca="1">(IF(SUM($J12:AE12)&gt;($H12-1),0,IF($G12=AF$28,1,IF(SUM($J12:AE12)=0,0,1))))*AF$30</f>
        <v>#N/A</v>
      </c>
      <c r="AG12" s="321" t="e">
        <f ca="1">(IF(SUM($J12:AF12)&gt;($H12-1),0,IF($G12=AG$28,1,IF(SUM($J12:AF12)=0,0,1))))*AG$30</f>
        <v>#N/A</v>
      </c>
      <c r="AH12" s="319" t="e">
        <f ca="1">(IF(SUM($J12:AG12)&gt;($H12-1),0,IF($G12=AH$28,1,IF(SUM($J12:AG12)=0,0,1))))*AH$30</f>
        <v>#N/A</v>
      </c>
      <c r="AI12" s="320" t="e">
        <f ca="1">(IF(SUM($J12:AH12)&gt;($H12-1),0,IF($G12=AI$28,1,IF(SUM($J12:AH12)=0,0,1))))*AI$30</f>
        <v>#N/A</v>
      </c>
      <c r="AJ12" s="320" t="e">
        <f ca="1">(IF(SUM($J12:AI12)&gt;($H12-1),0,IF($G12=AJ$28,1,IF(SUM($J12:AI12)=0,0,1))))*AJ$30</f>
        <v>#N/A</v>
      </c>
      <c r="AK12" s="320" t="e">
        <f ca="1">(IF(SUM($J12:AJ12)&gt;($H12-1),0,IF($G12=AK$28,1,IF(SUM($J12:AJ12)=0,0,1))))*AK$30</f>
        <v>#N/A</v>
      </c>
      <c r="AL12" s="320" t="e">
        <f ca="1">(IF(SUM($J12:AK12)&gt;($H12-1),0,IF($G12=AL$28,1,IF(SUM($J12:AK12)=0,0,1))))*AL$30</f>
        <v>#N/A</v>
      </c>
      <c r="AM12" s="320" t="e">
        <f ca="1">(IF(SUM($J12:AL12)&gt;($H12-1),0,IF($G12=AM$28,1,IF(SUM($J12:AL12)=0,0,1))))*AM$30</f>
        <v>#N/A</v>
      </c>
      <c r="AN12" s="320" t="e">
        <f ca="1">(IF(SUM($J12:AM12)&gt;($H12-1),0,IF($G12=AN$28,1,IF(SUM($J12:AM12)=0,0,1))))*AN$30</f>
        <v>#N/A</v>
      </c>
      <c r="AO12" s="320" t="e">
        <f ca="1">(IF(SUM($J12:AN12)&gt;($H12-1),0,IF($G12=AO$28,1,IF(SUM($J12:AN12)=0,0,1))))*AO$30</f>
        <v>#N/A</v>
      </c>
      <c r="AP12" s="320" t="e">
        <f ca="1">(IF(SUM($J12:AO12)&gt;($H12-1),0,IF($G12=AP$28,1,IF(SUM($J12:AO12)=0,0,1))))*AP$30</f>
        <v>#N/A</v>
      </c>
      <c r="AQ12" s="320" t="e">
        <f ca="1">(IF(SUM($J12:AP12)&gt;($H12-1),0,IF($G12=AQ$28,1,IF(SUM($J12:AP12)=0,0,1))))*AQ$30</f>
        <v>#N/A</v>
      </c>
      <c r="AR12" s="320" t="e">
        <f ca="1">(IF(SUM($J12:AQ12)&gt;($H12-1),0,IF($G12=AR$28,1,IF(SUM($J12:AQ12)=0,0,1))))*AR$30</f>
        <v>#N/A</v>
      </c>
      <c r="AS12" s="321" t="e">
        <f ca="1">(IF(SUM($J12:AR12)&gt;($H12-1),0,IF($G12=AS$28,1,IF(SUM($J12:AR12)=0,0,1))))*AS$30</f>
        <v>#N/A</v>
      </c>
      <c r="AT12" s="319" t="e">
        <f ca="1">(IF(SUM($J12:AS12)&gt;($H12-1),0,IF($G12=AT$28,1,IF(SUM($J12:AS12)=0,0,1))))*AT$30</f>
        <v>#N/A</v>
      </c>
      <c r="AU12" s="320" t="e">
        <f ca="1">(IF(SUM($J12:AT12)&gt;($H12-1),0,IF($G12=AU$28,1,IF(SUM($J12:AT12)=0,0,1))))*AU$30</f>
        <v>#N/A</v>
      </c>
      <c r="AV12" s="320" t="e">
        <f ca="1">(IF(SUM($J12:AU12)&gt;($H12-1),0,IF($G12=AV$28,1,IF(SUM($J12:AU12)=0,0,1))))*AV$30</f>
        <v>#N/A</v>
      </c>
      <c r="AW12" s="320" t="e">
        <f ca="1">(IF(SUM($J12:AV12)&gt;($H12-1),0,IF($G12=AW$28,1,IF(SUM($J12:AV12)=0,0,1))))*AW$30</f>
        <v>#N/A</v>
      </c>
      <c r="AX12" s="320" t="e">
        <f ca="1">(IF(SUM($J12:AW12)&gt;($H12-1),0,IF($G12=AX$28,1,IF(SUM($J12:AW12)=0,0,1))))*AX$30</f>
        <v>#N/A</v>
      </c>
      <c r="AY12" s="320" t="e">
        <f ca="1">(IF(SUM($J12:AX12)&gt;($H12-1),0,IF($G12=AY$28,1,IF(SUM($J12:AX12)=0,0,1))))*AY$30</f>
        <v>#N/A</v>
      </c>
      <c r="AZ12" s="320" t="e">
        <f ca="1">(IF(SUM($J12:AY12)&gt;($H12-1),0,IF($G12=AZ$28,1,IF(SUM($J12:AY12)=0,0,1))))*AZ$30</f>
        <v>#N/A</v>
      </c>
      <c r="BA12" s="320" t="e">
        <f ca="1">(IF(SUM($J12:AZ12)&gt;($H12-1),0,IF($G12=BA$28,1,IF(SUM($J12:AZ12)=0,0,1))))*BA$30</f>
        <v>#N/A</v>
      </c>
      <c r="BB12" s="320" t="e">
        <f ca="1">(IF(SUM($J12:BA12)&gt;($H12-1),0,IF($G12=BB$28,1,IF(SUM($J12:BA12)=0,0,1))))*BB$30</f>
        <v>#N/A</v>
      </c>
      <c r="BC12" s="320" t="e">
        <f ca="1">(IF(SUM($J12:BB12)&gt;($H12-1),0,IF($G12=BC$28,1,IF(SUM($J12:BB12)=0,0,1))))*BC$30</f>
        <v>#N/A</v>
      </c>
      <c r="BD12" s="320" t="e">
        <f ca="1">(IF(SUM($J12:BC12)&gt;($H12-1),0,IF($G12=BD$28,1,IF(SUM($J12:BC12)=0,0,1))))*BD$30</f>
        <v>#N/A</v>
      </c>
      <c r="BE12" s="321" t="e">
        <f ca="1">(IF(SUM($J12:BD12)&gt;($H12-1),0,IF($G12=BE$28,1,IF(SUM($J12:BD12)=0,0,1))))*BE$30</f>
        <v>#N/A</v>
      </c>
      <c r="BF12" s="322"/>
      <c r="BG12" s="323"/>
      <c r="BH12" s="323"/>
      <c r="BI12" s="323"/>
      <c r="BJ12" s="323"/>
      <c r="BK12" s="323"/>
      <c r="BL12" s="323"/>
      <c r="BM12" s="323"/>
      <c r="BN12" s="323"/>
      <c r="BO12" s="323"/>
      <c r="BP12" s="323"/>
      <c r="BQ12" s="323"/>
      <c r="BR12" s="323"/>
      <c r="BS12" s="323"/>
      <c r="BT12" s="323"/>
      <c r="BU12" s="323"/>
      <c r="BV12" s="323"/>
      <c r="BW12" s="323"/>
      <c r="BX12" s="323"/>
      <c r="BY12" s="323"/>
      <c r="BZ12" s="324">
        <f t="shared" si="3"/>
        <v>0</v>
      </c>
      <c r="CA12" s="325" t="str">
        <f t="shared" si="5"/>
        <v/>
      </c>
      <c r="CG12" s="169">
        <f t="shared" si="4"/>
        <v>0</v>
      </c>
    </row>
    <row r="13" spans="1:93" x14ac:dyDescent="0.25">
      <c r="A13" s="169" t="s">
        <v>58</v>
      </c>
      <c r="B13" s="314" t="s">
        <v>632</v>
      </c>
      <c r="C13" s="315"/>
      <c r="D13" s="315"/>
      <c r="E13" s="315"/>
      <c r="F13" s="316"/>
      <c r="G13" s="326"/>
      <c r="H13" s="315"/>
      <c r="I13" s="318">
        <f t="shared" si="0"/>
        <v>0</v>
      </c>
      <c r="J13" s="319">
        <f t="shared" ca="1" si="1"/>
        <v>0</v>
      </c>
      <c r="K13" s="320">
        <f t="shared" ca="1" si="2"/>
        <v>0</v>
      </c>
      <c r="L13" s="320" t="e">
        <f ca="1">(IF(SUM($J13:K13)&gt;($H13-1),0,IF($G13=L$28,1,IF(SUM($J13:K13)=0,0,1))))*L$30</f>
        <v>#N/A</v>
      </c>
      <c r="M13" s="320" t="e">
        <f ca="1">(IF(SUM($J13:L13)&gt;($H13-1),0,IF($G13=M$28,1,IF(SUM($J13:L13)=0,0,1))))*M$30</f>
        <v>#N/A</v>
      </c>
      <c r="N13" s="320" t="e">
        <f ca="1">(IF(SUM($J13:M13)&gt;($H13-1),0,IF($G13=N$28,1,IF(SUM($J13:M13)=0,0,1))))*N$30</f>
        <v>#N/A</v>
      </c>
      <c r="O13" s="320" t="e">
        <f ca="1">(IF(SUM($J13:N13)&gt;($H13-1),0,IF($G13=O$28,1,IF(SUM($J13:N13)=0,0,1))))*O$30</f>
        <v>#N/A</v>
      </c>
      <c r="P13" s="320" t="e">
        <f ca="1">(IF(SUM($J13:O13)&gt;($H13-1),0,IF($G13=P$28,1,IF(SUM($J13:O13)=0,0,1))))*P$30</f>
        <v>#N/A</v>
      </c>
      <c r="Q13" s="320" t="e">
        <f ca="1">(IF(SUM($J13:P13)&gt;($H13-1),0,IF($G13=Q$28,1,IF(SUM($J13:P13)=0,0,1))))*Q$30</f>
        <v>#N/A</v>
      </c>
      <c r="R13" s="320" t="e">
        <f ca="1">(IF(SUM($J13:Q13)&gt;($H13-1),0,IF($G13=R$28,1,IF(SUM($J13:Q13)=0,0,1))))*R$30</f>
        <v>#N/A</v>
      </c>
      <c r="S13" s="320" t="e">
        <f ca="1">(IF(SUM($J13:R13)&gt;($H13-1),0,IF($G13=S$28,1,IF(SUM($J13:R13)=0,0,1))))*S$30</f>
        <v>#N/A</v>
      </c>
      <c r="T13" s="320" t="e">
        <f ca="1">(IF(SUM($J13:S13)&gt;($H13-1),0,IF($G13=T$28,1,IF(SUM($J13:S13)=0,0,1))))*T$30</f>
        <v>#N/A</v>
      </c>
      <c r="U13" s="321" t="e">
        <f ca="1">(IF(SUM($J13:T13)&gt;($H13-1),0,IF($G13=U$28,1,IF(SUM($J13:T13)=0,0,1))))*U$30</f>
        <v>#N/A</v>
      </c>
      <c r="V13" s="319" t="e">
        <f ca="1">(IF(SUM($J13:U13)&gt;($H13-1),0,IF($G13=V$28,1,IF(SUM($J13:U13)=0,0,1))))*V$30</f>
        <v>#N/A</v>
      </c>
      <c r="W13" s="320" t="e">
        <f ca="1">(IF(SUM($J13:V13)&gt;($H13-1),0,IF($G13=W$28,1,IF(SUM($J13:V13)=0,0,1))))*W$30</f>
        <v>#N/A</v>
      </c>
      <c r="X13" s="320" t="e">
        <f ca="1">(IF(SUM($J13:W13)&gt;($H13-1),0,IF($G13=X$28,1,IF(SUM($J13:W13)=0,0,1))))*X$30</f>
        <v>#N/A</v>
      </c>
      <c r="Y13" s="320" t="e">
        <f ca="1">(IF(SUM($J13:X13)&gt;($H13-1),0,IF($G13=Y$28,1,IF(SUM($J13:X13)=0,0,1))))*Y$30</f>
        <v>#N/A</v>
      </c>
      <c r="Z13" s="320" t="e">
        <f ca="1">(IF(SUM($J13:Y13)&gt;($H13-1),0,IF($G13=Z$28,1,IF(SUM($J13:Y13)=0,0,1))))*Z$30</f>
        <v>#N/A</v>
      </c>
      <c r="AA13" s="320" t="e">
        <f ca="1">(IF(SUM($J13:Z13)&gt;($H13-1),0,IF($G13=AA$28,1,IF(SUM($J13:Z13)=0,0,1))))*AA$30</f>
        <v>#N/A</v>
      </c>
      <c r="AB13" s="320" t="e">
        <f ca="1">(IF(SUM($J13:AA13)&gt;($H13-1),0,IF($G13=AB$28,1,IF(SUM($J13:AA13)=0,0,1))))*AB$30</f>
        <v>#N/A</v>
      </c>
      <c r="AC13" s="320" t="e">
        <f ca="1">(IF(SUM($J13:AB13)&gt;($H13-1),0,IF($G13=AC$28,1,IF(SUM($J13:AB13)=0,0,1))))*AC$30</f>
        <v>#N/A</v>
      </c>
      <c r="AD13" s="320" t="e">
        <f ca="1">(IF(SUM($J13:AC13)&gt;($H13-1),0,IF($G13=AD$28,1,IF(SUM($J13:AC13)=0,0,1))))*AD$30</f>
        <v>#N/A</v>
      </c>
      <c r="AE13" s="320" t="e">
        <f ca="1">(IF(SUM($J13:AD13)&gt;($H13-1),0,IF($G13=AE$28,1,IF(SUM($J13:AD13)=0,0,1))))*AE$30</f>
        <v>#N/A</v>
      </c>
      <c r="AF13" s="320" t="e">
        <f ca="1">(IF(SUM($J13:AE13)&gt;($H13-1),0,IF($G13=AF$28,1,IF(SUM($J13:AE13)=0,0,1))))*AF$30</f>
        <v>#N/A</v>
      </c>
      <c r="AG13" s="321" t="e">
        <f ca="1">(IF(SUM($J13:AF13)&gt;($H13-1),0,IF($G13=AG$28,1,IF(SUM($J13:AF13)=0,0,1))))*AG$30</f>
        <v>#N/A</v>
      </c>
      <c r="AH13" s="319" t="e">
        <f ca="1">(IF(SUM($J13:AG13)&gt;($H13-1),0,IF($G13=AH$28,1,IF(SUM($J13:AG13)=0,0,1))))*AH$30</f>
        <v>#N/A</v>
      </c>
      <c r="AI13" s="320" t="e">
        <f ca="1">(IF(SUM($J13:AH13)&gt;($H13-1),0,IF($G13=AI$28,1,IF(SUM($J13:AH13)=0,0,1))))*AI$30</f>
        <v>#N/A</v>
      </c>
      <c r="AJ13" s="320" t="e">
        <f ca="1">(IF(SUM($J13:AI13)&gt;($H13-1),0,IF($G13=AJ$28,1,IF(SUM($J13:AI13)=0,0,1))))*AJ$30</f>
        <v>#N/A</v>
      </c>
      <c r="AK13" s="320" t="e">
        <f ca="1">(IF(SUM($J13:AJ13)&gt;($H13-1),0,IF($G13=AK$28,1,IF(SUM($J13:AJ13)=0,0,1))))*AK$30</f>
        <v>#N/A</v>
      </c>
      <c r="AL13" s="320" t="e">
        <f ca="1">(IF(SUM($J13:AK13)&gt;($H13-1),0,IF($G13=AL$28,1,IF(SUM($J13:AK13)=0,0,1))))*AL$30</f>
        <v>#N/A</v>
      </c>
      <c r="AM13" s="320" t="e">
        <f ca="1">(IF(SUM($J13:AL13)&gt;($H13-1),0,IF($G13=AM$28,1,IF(SUM($J13:AL13)=0,0,1))))*AM$30</f>
        <v>#N/A</v>
      </c>
      <c r="AN13" s="320" t="e">
        <f ca="1">(IF(SUM($J13:AM13)&gt;($H13-1),0,IF($G13=AN$28,1,IF(SUM($J13:AM13)=0,0,1))))*AN$30</f>
        <v>#N/A</v>
      </c>
      <c r="AO13" s="320" t="e">
        <f ca="1">(IF(SUM($J13:AN13)&gt;($H13-1),0,IF($G13=AO$28,1,IF(SUM($J13:AN13)=0,0,1))))*AO$30</f>
        <v>#N/A</v>
      </c>
      <c r="AP13" s="320" t="e">
        <f ca="1">(IF(SUM($J13:AO13)&gt;($H13-1),0,IF($G13=AP$28,1,IF(SUM($J13:AO13)=0,0,1))))*AP$30</f>
        <v>#N/A</v>
      </c>
      <c r="AQ13" s="320" t="e">
        <f ca="1">(IF(SUM($J13:AP13)&gt;($H13-1),0,IF($G13=AQ$28,1,IF(SUM($J13:AP13)=0,0,1))))*AQ$30</f>
        <v>#N/A</v>
      </c>
      <c r="AR13" s="320" t="e">
        <f ca="1">(IF(SUM($J13:AQ13)&gt;($H13-1),0,IF($G13=AR$28,1,IF(SUM($J13:AQ13)=0,0,1))))*AR$30</f>
        <v>#N/A</v>
      </c>
      <c r="AS13" s="321" t="e">
        <f ca="1">(IF(SUM($J13:AR13)&gt;($H13-1),0,IF($G13=AS$28,1,IF(SUM($J13:AR13)=0,0,1))))*AS$30</f>
        <v>#N/A</v>
      </c>
      <c r="AT13" s="319" t="e">
        <f ca="1">(IF(SUM($J13:AS13)&gt;($H13-1),0,IF($G13=AT$28,1,IF(SUM($J13:AS13)=0,0,1))))*AT$30</f>
        <v>#N/A</v>
      </c>
      <c r="AU13" s="320" t="e">
        <f ca="1">(IF(SUM($J13:AT13)&gt;($H13-1),0,IF($G13=AU$28,1,IF(SUM($J13:AT13)=0,0,1))))*AU$30</f>
        <v>#N/A</v>
      </c>
      <c r="AV13" s="320" t="e">
        <f ca="1">(IF(SUM($J13:AU13)&gt;($H13-1),0,IF($G13=AV$28,1,IF(SUM($J13:AU13)=0,0,1))))*AV$30</f>
        <v>#N/A</v>
      </c>
      <c r="AW13" s="320" t="e">
        <f ca="1">(IF(SUM($J13:AV13)&gt;($H13-1),0,IF($G13=AW$28,1,IF(SUM($J13:AV13)=0,0,1))))*AW$30</f>
        <v>#N/A</v>
      </c>
      <c r="AX13" s="320" t="e">
        <f ca="1">(IF(SUM($J13:AW13)&gt;($H13-1),0,IF($G13=AX$28,1,IF(SUM($J13:AW13)=0,0,1))))*AX$30</f>
        <v>#N/A</v>
      </c>
      <c r="AY13" s="320" t="e">
        <f ca="1">(IF(SUM($J13:AX13)&gt;($H13-1),0,IF($G13=AY$28,1,IF(SUM($J13:AX13)=0,0,1))))*AY$30</f>
        <v>#N/A</v>
      </c>
      <c r="AZ13" s="320" t="e">
        <f ca="1">(IF(SUM($J13:AY13)&gt;($H13-1),0,IF($G13=AZ$28,1,IF(SUM($J13:AY13)=0,0,1))))*AZ$30</f>
        <v>#N/A</v>
      </c>
      <c r="BA13" s="320" t="e">
        <f ca="1">(IF(SUM($J13:AZ13)&gt;($H13-1),0,IF($G13=BA$28,1,IF(SUM($J13:AZ13)=0,0,1))))*BA$30</f>
        <v>#N/A</v>
      </c>
      <c r="BB13" s="320" t="e">
        <f ca="1">(IF(SUM($J13:BA13)&gt;($H13-1),0,IF($G13=BB$28,1,IF(SUM($J13:BA13)=0,0,1))))*BB$30</f>
        <v>#N/A</v>
      </c>
      <c r="BC13" s="320" t="e">
        <f ca="1">(IF(SUM($J13:BB13)&gt;($H13-1),0,IF($G13=BC$28,1,IF(SUM($J13:BB13)=0,0,1))))*BC$30</f>
        <v>#N/A</v>
      </c>
      <c r="BD13" s="320" t="e">
        <f ca="1">(IF(SUM($J13:BC13)&gt;($H13-1),0,IF($G13=BD$28,1,IF(SUM($J13:BC13)=0,0,1))))*BD$30</f>
        <v>#N/A</v>
      </c>
      <c r="BE13" s="321" t="e">
        <f ca="1">(IF(SUM($J13:BD13)&gt;($H13-1),0,IF($G13=BE$28,1,IF(SUM($J13:BD13)=0,0,1))))*BE$30</f>
        <v>#N/A</v>
      </c>
      <c r="BF13" s="322"/>
      <c r="BG13" s="323"/>
      <c r="BH13" s="323"/>
      <c r="BI13" s="323"/>
      <c r="BJ13" s="323"/>
      <c r="BK13" s="323"/>
      <c r="BL13" s="323"/>
      <c r="BM13" s="323"/>
      <c r="BN13" s="323"/>
      <c r="BO13" s="323"/>
      <c r="BP13" s="323"/>
      <c r="BQ13" s="323"/>
      <c r="BR13" s="323"/>
      <c r="BS13" s="323"/>
      <c r="BT13" s="323"/>
      <c r="BU13" s="323"/>
      <c r="BV13" s="323"/>
      <c r="BW13" s="323"/>
      <c r="BX13" s="323"/>
      <c r="BY13" s="323"/>
      <c r="BZ13" s="324">
        <f t="shared" si="3"/>
        <v>0</v>
      </c>
      <c r="CA13" s="325" t="str">
        <f t="shared" si="5"/>
        <v/>
      </c>
      <c r="CG13" s="169">
        <f t="shared" si="4"/>
        <v>0</v>
      </c>
    </row>
    <row r="14" spans="1:93" x14ac:dyDescent="0.25">
      <c r="A14" s="169" t="s">
        <v>59</v>
      </c>
      <c r="B14" s="314" t="s">
        <v>633</v>
      </c>
      <c r="C14" s="315"/>
      <c r="D14" s="315"/>
      <c r="E14" s="315"/>
      <c r="F14" s="316"/>
      <c r="G14" s="326"/>
      <c r="H14" s="315"/>
      <c r="I14" s="318">
        <f t="shared" si="0"/>
        <v>0</v>
      </c>
      <c r="J14" s="319">
        <f t="shared" ca="1" si="1"/>
        <v>0</v>
      </c>
      <c r="K14" s="320">
        <f t="shared" ca="1" si="2"/>
        <v>0</v>
      </c>
      <c r="L14" s="320" t="e">
        <f ca="1">(IF(SUM($J14:K14)&gt;($H14-1),0,IF($G14=L$28,1,IF(SUM($J14:K14)=0,0,1))))*L$30</f>
        <v>#N/A</v>
      </c>
      <c r="M14" s="320" t="e">
        <f ca="1">(IF(SUM($J14:L14)&gt;($H14-1),0,IF($G14=M$28,1,IF(SUM($J14:L14)=0,0,1))))*M$30</f>
        <v>#N/A</v>
      </c>
      <c r="N14" s="320" t="e">
        <f ca="1">(IF(SUM($J14:M14)&gt;($H14-1),0,IF($G14=N$28,1,IF(SUM($J14:M14)=0,0,1))))*N$30</f>
        <v>#N/A</v>
      </c>
      <c r="O14" s="320" t="e">
        <f ca="1">(IF(SUM($J14:N14)&gt;($H14-1),0,IF($G14=O$28,1,IF(SUM($J14:N14)=0,0,1))))*O$30</f>
        <v>#N/A</v>
      </c>
      <c r="P14" s="320" t="e">
        <f ca="1">(IF(SUM($J14:O14)&gt;($H14-1),0,IF($G14=P$28,1,IF(SUM($J14:O14)=0,0,1))))*P$30</f>
        <v>#N/A</v>
      </c>
      <c r="Q14" s="320" t="e">
        <f ca="1">(IF(SUM($J14:P14)&gt;($H14-1),0,IF($G14=Q$28,1,IF(SUM($J14:P14)=0,0,1))))*Q$30</f>
        <v>#N/A</v>
      </c>
      <c r="R14" s="320" t="e">
        <f ca="1">(IF(SUM($J14:Q14)&gt;($H14-1),0,IF($G14=R$28,1,IF(SUM($J14:Q14)=0,0,1))))*R$30</f>
        <v>#N/A</v>
      </c>
      <c r="S14" s="320" t="e">
        <f ca="1">(IF(SUM($J14:R14)&gt;($H14-1),0,IF($G14=S$28,1,IF(SUM($J14:R14)=0,0,1))))*S$30</f>
        <v>#N/A</v>
      </c>
      <c r="T14" s="320" t="e">
        <f ca="1">(IF(SUM($J14:S14)&gt;($H14-1),0,IF($G14=T$28,1,IF(SUM($J14:S14)=0,0,1))))*T$30</f>
        <v>#N/A</v>
      </c>
      <c r="U14" s="321" t="e">
        <f ca="1">(IF(SUM($J14:T14)&gt;($H14-1),0,IF($G14=U$28,1,IF(SUM($J14:T14)=0,0,1))))*U$30</f>
        <v>#N/A</v>
      </c>
      <c r="V14" s="319" t="e">
        <f ca="1">(IF(SUM($J14:U14)&gt;($H14-1),0,IF($G14=V$28,1,IF(SUM($J14:U14)=0,0,1))))*V$30</f>
        <v>#N/A</v>
      </c>
      <c r="W14" s="320" t="e">
        <f ca="1">(IF(SUM($J14:V14)&gt;($H14-1),0,IF($G14=W$28,1,IF(SUM($J14:V14)=0,0,1))))*W$30</f>
        <v>#N/A</v>
      </c>
      <c r="X14" s="320" t="e">
        <f ca="1">(IF(SUM($J14:W14)&gt;($H14-1),0,IF($G14=X$28,1,IF(SUM($J14:W14)=0,0,1))))*X$30</f>
        <v>#N/A</v>
      </c>
      <c r="Y14" s="320" t="e">
        <f ca="1">(IF(SUM($J14:X14)&gt;($H14-1),0,IF($G14=Y$28,1,IF(SUM($J14:X14)=0,0,1))))*Y$30</f>
        <v>#N/A</v>
      </c>
      <c r="Z14" s="320" t="e">
        <f ca="1">(IF(SUM($J14:Y14)&gt;($H14-1),0,IF($G14=Z$28,1,IF(SUM($J14:Y14)=0,0,1))))*Z$30</f>
        <v>#N/A</v>
      </c>
      <c r="AA14" s="320" t="e">
        <f ca="1">(IF(SUM($J14:Z14)&gt;($H14-1),0,IF($G14=AA$28,1,IF(SUM($J14:Z14)=0,0,1))))*AA$30</f>
        <v>#N/A</v>
      </c>
      <c r="AB14" s="320" t="e">
        <f ca="1">(IF(SUM($J14:AA14)&gt;($H14-1),0,IF($G14=AB$28,1,IF(SUM($J14:AA14)=0,0,1))))*AB$30</f>
        <v>#N/A</v>
      </c>
      <c r="AC14" s="320" t="e">
        <f ca="1">(IF(SUM($J14:AB14)&gt;($H14-1),0,IF($G14=AC$28,1,IF(SUM($J14:AB14)=0,0,1))))*AC$30</f>
        <v>#N/A</v>
      </c>
      <c r="AD14" s="320" t="e">
        <f ca="1">(IF(SUM($J14:AC14)&gt;($H14-1),0,IF($G14=AD$28,1,IF(SUM($J14:AC14)=0,0,1))))*AD$30</f>
        <v>#N/A</v>
      </c>
      <c r="AE14" s="320" t="e">
        <f ca="1">(IF(SUM($J14:AD14)&gt;($H14-1),0,IF($G14=AE$28,1,IF(SUM($J14:AD14)=0,0,1))))*AE$30</f>
        <v>#N/A</v>
      </c>
      <c r="AF14" s="320" t="e">
        <f ca="1">(IF(SUM($J14:AE14)&gt;($H14-1),0,IF($G14=AF$28,1,IF(SUM($J14:AE14)=0,0,1))))*AF$30</f>
        <v>#N/A</v>
      </c>
      <c r="AG14" s="321" t="e">
        <f ca="1">(IF(SUM($J14:AF14)&gt;($H14-1),0,IF($G14=AG$28,1,IF(SUM($J14:AF14)=0,0,1))))*AG$30</f>
        <v>#N/A</v>
      </c>
      <c r="AH14" s="319" t="e">
        <f ca="1">(IF(SUM($J14:AG14)&gt;($H14-1),0,IF($G14=AH$28,1,IF(SUM($J14:AG14)=0,0,1))))*AH$30</f>
        <v>#N/A</v>
      </c>
      <c r="AI14" s="320" t="e">
        <f ca="1">(IF(SUM($J14:AH14)&gt;($H14-1),0,IF($G14=AI$28,1,IF(SUM($J14:AH14)=0,0,1))))*AI$30</f>
        <v>#N/A</v>
      </c>
      <c r="AJ14" s="320" t="e">
        <f ca="1">(IF(SUM($J14:AI14)&gt;($H14-1),0,IF($G14=AJ$28,1,IF(SUM($J14:AI14)=0,0,1))))*AJ$30</f>
        <v>#N/A</v>
      </c>
      <c r="AK14" s="320" t="e">
        <f ca="1">(IF(SUM($J14:AJ14)&gt;($H14-1),0,IF($G14=AK$28,1,IF(SUM($J14:AJ14)=0,0,1))))*AK$30</f>
        <v>#N/A</v>
      </c>
      <c r="AL14" s="320" t="e">
        <f ca="1">(IF(SUM($J14:AK14)&gt;($H14-1),0,IF($G14=AL$28,1,IF(SUM($J14:AK14)=0,0,1))))*AL$30</f>
        <v>#N/A</v>
      </c>
      <c r="AM14" s="320" t="e">
        <f ca="1">(IF(SUM($J14:AL14)&gt;($H14-1),0,IF($G14=AM$28,1,IF(SUM($J14:AL14)=0,0,1))))*AM$30</f>
        <v>#N/A</v>
      </c>
      <c r="AN14" s="320" t="e">
        <f ca="1">(IF(SUM($J14:AM14)&gt;($H14-1),0,IF($G14=AN$28,1,IF(SUM($J14:AM14)=0,0,1))))*AN$30</f>
        <v>#N/A</v>
      </c>
      <c r="AO14" s="320" t="e">
        <f ca="1">(IF(SUM($J14:AN14)&gt;($H14-1),0,IF($G14=AO$28,1,IF(SUM($J14:AN14)=0,0,1))))*AO$30</f>
        <v>#N/A</v>
      </c>
      <c r="AP14" s="320" t="e">
        <f ca="1">(IF(SUM($J14:AO14)&gt;($H14-1),0,IF($G14=AP$28,1,IF(SUM($J14:AO14)=0,0,1))))*AP$30</f>
        <v>#N/A</v>
      </c>
      <c r="AQ14" s="320" t="e">
        <f ca="1">(IF(SUM($J14:AP14)&gt;($H14-1),0,IF($G14=AQ$28,1,IF(SUM($J14:AP14)=0,0,1))))*AQ$30</f>
        <v>#N/A</v>
      </c>
      <c r="AR14" s="320" t="e">
        <f ca="1">(IF(SUM($J14:AQ14)&gt;($H14-1),0,IF($G14=AR$28,1,IF(SUM($J14:AQ14)=0,0,1))))*AR$30</f>
        <v>#N/A</v>
      </c>
      <c r="AS14" s="321" t="e">
        <f ca="1">(IF(SUM($J14:AR14)&gt;($H14-1),0,IF($G14=AS$28,1,IF(SUM($J14:AR14)=0,0,1))))*AS$30</f>
        <v>#N/A</v>
      </c>
      <c r="AT14" s="319" t="e">
        <f ca="1">(IF(SUM($J14:AS14)&gt;($H14-1),0,IF($G14=AT$28,1,IF(SUM($J14:AS14)=0,0,1))))*AT$30</f>
        <v>#N/A</v>
      </c>
      <c r="AU14" s="320" t="e">
        <f ca="1">(IF(SUM($J14:AT14)&gt;($H14-1),0,IF($G14=AU$28,1,IF(SUM($J14:AT14)=0,0,1))))*AU$30</f>
        <v>#N/A</v>
      </c>
      <c r="AV14" s="320" t="e">
        <f ca="1">(IF(SUM($J14:AU14)&gt;($H14-1),0,IF($G14=AV$28,1,IF(SUM($J14:AU14)=0,0,1))))*AV$30</f>
        <v>#N/A</v>
      </c>
      <c r="AW14" s="320" t="e">
        <f ca="1">(IF(SUM($J14:AV14)&gt;($H14-1),0,IF($G14=AW$28,1,IF(SUM($J14:AV14)=0,0,1))))*AW$30</f>
        <v>#N/A</v>
      </c>
      <c r="AX14" s="320" t="e">
        <f ca="1">(IF(SUM($J14:AW14)&gt;($H14-1),0,IF($G14=AX$28,1,IF(SUM($J14:AW14)=0,0,1))))*AX$30</f>
        <v>#N/A</v>
      </c>
      <c r="AY14" s="320" t="e">
        <f ca="1">(IF(SUM($J14:AX14)&gt;($H14-1),0,IF($G14=AY$28,1,IF(SUM($J14:AX14)=0,0,1))))*AY$30</f>
        <v>#N/A</v>
      </c>
      <c r="AZ14" s="320" t="e">
        <f ca="1">(IF(SUM($J14:AY14)&gt;($H14-1),0,IF($G14=AZ$28,1,IF(SUM($J14:AY14)=0,0,1))))*AZ$30</f>
        <v>#N/A</v>
      </c>
      <c r="BA14" s="320" t="e">
        <f ca="1">(IF(SUM($J14:AZ14)&gt;($H14-1),0,IF($G14=BA$28,1,IF(SUM($J14:AZ14)=0,0,1))))*BA$30</f>
        <v>#N/A</v>
      </c>
      <c r="BB14" s="320" t="e">
        <f ca="1">(IF(SUM($J14:BA14)&gt;($H14-1),0,IF($G14=BB$28,1,IF(SUM($J14:BA14)=0,0,1))))*BB$30</f>
        <v>#N/A</v>
      </c>
      <c r="BC14" s="320" t="e">
        <f ca="1">(IF(SUM($J14:BB14)&gt;($H14-1),0,IF($G14=BC$28,1,IF(SUM($J14:BB14)=0,0,1))))*BC$30</f>
        <v>#N/A</v>
      </c>
      <c r="BD14" s="320" t="e">
        <f ca="1">(IF(SUM($J14:BC14)&gt;($H14-1),0,IF($G14=BD$28,1,IF(SUM($J14:BC14)=0,0,1))))*BD$30</f>
        <v>#N/A</v>
      </c>
      <c r="BE14" s="321" t="e">
        <f ca="1">(IF(SUM($J14:BD14)&gt;($H14-1),0,IF($G14=BE$28,1,IF(SUM($J14:BD14)=0,0,1))))*BE$30</f>
        <v>#N/A</v>
      </c>
      <c r="BF14" s="322"/>
      <c r="BG14" s="323"/>
      <c r="BH14" s="323"/>
      <c r="BI14" s="323"/>
      <c r="BJ14" s="323"/>
      <c r="BK14" s="323"/>
      <c r="BL14" s="323"/>
      <c r="BM14" s="323"/>
      <c r="BN14" s="323"/>
      <c r="BO14" s="323"/>
      <c r="BP14" s="323"/>
      <c r="BQ14" s="323"/>
      <c r="BR14" s="323"/>
      <c r="BS14" s="323"/>
      <c r="BT14" s="323"/>
      <c r="BU14" s="323"/>
      <c r="BV14" s="323"/>
      <c r="BW14" s="323"/>
      <c r="BX14" s="323"/>
      <c r="BY14" s="323"/>
      <c r="BZ14" s="324">
        <f t="shared" si="3"/>
        <v>0</v>
      </c>
      <c r="CA14" s="325" t="str">
        <f t="shared" si="5"/>
        <v/>
      </c>
      <c r="CG14" s="169">
        <f t="shared" si="4"/>
        <v>0</v>
      </c>
    </row>
    <row r="15" spans="1:93" x14ac:dyDescent="0.25">
      <c r="A15" s="169" t="s">
        <v>60</v>
      </c>
      <c r="B15" s="314" t="s">
        <v>634</v>
      </c>
      <c r="C15" s="315"/>
      <c r="D15" s="315"/>
      <c r="E15" s="315"/>
      <c r="F15" s="316"/>
      <c r="G15" s="326"/>
      <c r="H15" s="315"/>
      <c r="I15" s="318">
        <f t="shared" si="0"/>
        <v>0</v>
      </c>
      <c r="J15" s="319">
        <f t="shared" ca="1" si="1"/>
        <v>0</v>
      </c>
      <c r="K15" s="320">
        <f t="shared" ca="1" si="2"/>
        <v>0</v>
      </c>
      <c r="L15" s="320" t="e">
        <f ca="1">(IF(SUM($J15:K15)&gt;($H15-1),0,IF($G15=L$28,1,IF(SUM($J15:K15)=0,0,1))))*L$30</f>
        <v>#N/A</v>
      </c>
      <c r="M15" s="320" t="e">
        <f ca="1">(IF(SUM($J15:L15)&gt;($H15-1),0,IF($G15=M$28,1,IF(SUM($J15:L15)=0,0,1))))*M$30</f>
        <v>#N/A</v>
      </c>
      <c r="N15" s="320" t="e">
        <f ca="1">(IF(SUM($J15:M15)&gt;($H15-1),0,IF($G15=N$28,1,IF(SUM($J15:M15)=0,0,1))))*N$30</f>
        <v>#N/A</v>
      </c>
      <c r="O15" s="320" t="e">
        <f ca="1">(IF(SUM($J15:N15)&gt;($H15-1),0,IF($G15=O$28,1,IF(SUM($J15:N15)=0,0,1))))*O$30</f>
        <v>#N/A</v>
      </c>
      <c r="P15" s="320" t="e">
        <f ca="1">(IF(SUM($J15:O15)&gt;($H15-1),0,IF($G15=P$28,1,IF(SUM($J15:O15)=0,0,1))))*P$30</f>
        <v>#N/A</v>
      </c>
      <c r="Q15" s="320" t="e">
        <f ca="1">(IF(SUM($J15:P15)&gt;($H15-1),0,IF($G15=Q$28,1,IF(SUM($J15:P15)=0,0,1))))*Q$30</f>
        <v>#N/A</v>
      </c>
      <c r="R15" s="320" t="e">
        <f ca="1">(IF(SUM($J15:Q15)&gt;($H15-1),0,IF($G15=R$28,1,IF(SUM($J15:Q15)=0,0,1))))*R$30</f>
        <v>#N/A</v>
      </c>
      <c r="S15" s="320" t="e">
        <f ca="1">(IF(SUM($J15:R15)&gt;($H15-1),0,IF($G15=S$28,1,IF(SUM($J15:R15)=0,0,1))))*S$30</f>
        <v>#N/A</v>
      </c>
      <c r="T15" s="320" t="e">
        <f ca="1">(IF(SUM($J15:S15)&gt;($H15-1),0,IF($G15=T$28,1,IF(SUM($J15:S15)=0,0,1))))*T$30</f>
        <v>#N/A</v>
      </c>
      <c r="U15" s="321" t="e">
        <f ca="1">(IF(SUM($J15:T15)&gt;($H15-1),0,IF($G15=U$28,1,IF(SUM($J15:T15)=0,0,1))))*U$30</f>
        <v>#N/A</v>
      </c>
      <c r="V15" s="319" t="e">
        <f ca="1">(IF(SUM($J15:U15)&gt;($H15-1),0,IF($G15=V$28,1,IF(SUM($J15:U15)=0,0,1))))*V$30</f>
        <v>#N/A</v>
      </c>
      <c r="W15" s="320" t="e">
        <f ca="1">(IF(SUM($J15:V15)&gt;($H15-1),0,IF($G15=W$28,1,IF(SUM($J15:V15)=0,0,1))))*W$30</f>
        <v>#N/A</v>
      </c>
      <c r="X15" s="320" t="e">
        <f ca="1">(IF(SUM($J15:W15)&gt;($H15-1),0,IF($G15=X$28,1,IF(SUM($J15:W15)=0,0,1))))*X$30</f>
        <v>#N/A</v>
      </c>
      <c r="Y15" s="320" t="e">
        <f ca="1">(IF(SUM($J15:X15)&gt;($H15-1),0,IF($G15=Y$28,1,IF(SUM($J15:X15)=0,0,1))))*Y$30</f>
        <v>#N/A</v>
      </c>
      <c r="Z15" s="320" t="e">
        <f ca="1">(IF(SUM($J15:Y15)&gt;($H15-1),0,IF($G15=Z$28,1,IF(SUM($J15:Y15)=0,0,1))))*Z$30</f>
        <v>#N/A</v>
      </c>
      <c r="AA15" s="320" t="e">
        <f ca="1">(IF(SUM($J15:Z15)&gt;($H15-1),0,IF($G15=AA$28,1,IF(SUM($J15:Z15)=0,0,1))))*AA$30</f>
        <v>#N/A</v>
      </c>
      <c r="AB15" s="320" t="e">
        <f ca="1">(IF(SUM($J15:AA15)&gt;($H15-1),0,IF($G15=AB$28,1,IF(SUM($J15:AA15)=0,0,1))))*AB$30</f>
        <v>#N/A</v>
      </c>
      <c r="AC15" s="320" t="e">
        <f ca="1">(IF(SUM($J15:AB15)&gt;($H15-1),0,IF($G15=AC$28,1,IF(SUM($J15:AB15)=0,0,1))))*AC$30</f>
        <v>#N/A</v>
      </c>
      <c r="AD15" s="320" t="e">
        <f ca="1">(IF(SUM($J15:AC15)&gt;($H15-1),0,IF($G15=AD$28,1,IF(SUM($J15:AC15)=0,0,1))))*AD$30</f>
        <v>#N/A</v>
      </c>
      <c r="AE15" s="320" t="e">
        <f ca="1">(IF(SUM($J15:AD15)&gt;($H15-1),0,IF($G15=AE$28,1,IF(SUM($J15:AD15)=0,0,1))))*AE$30</f>
        <v>#N/A</v>
      </c>
      <c r="AF15" s="320" t="e">
        <f ca="1">(IF(SUM($J15:AE15)&gt;($H15-1),0,IF($G15=AF$28,1,IF(SUM($J15:AE15)=0,0,1))))*AF$30</f>
        <v>#N/A</v>
      </c>
      <c r="AG15" s="321" t="e">
        <f ca="1">(IF(SUM($J15:AF15)&gt;($H15-1),0,IF($G15=AG$28,1,IF(SUM($J15:AF15)=0,0,1))))*AG$30</f>
        <v>#N/A</v>
      </c>
      <c r="AH15" s="319" t="e">
        <f ca="1">(IF(SUM($J15:AG15)&gt;($H15-1),0,IF($G15=AH$28,1,IF(SUM($J15:AG15)=0,0,1))))*AH$30</f>
        <v>#N/A</v>
      </c>
      <c r="AI15" s="320" t="e">
        <f ca="1">(IF(SUM($J15:AH15)&gt;($H15-1),0,IF($G15=AI$28,1,IF(SUM($J15:AH15)=0,0,1))))*AI$30</f>
        <v>#N/A</v>
      </c>
      <c r="AJ15" s="320" t="e">
        <f ca="1">(IF(SUM($J15:AI15)&gt;($H15-1),0,IF($G15=AJ$28,1,IF(SUM($J15:AI15)=0,0,1))))*AJ$30</f>
        <v>#N/A</v>
      </c>
      <c r="AK15" s="320" t="e">
        <f ca="1">(IF(SUM($J15:AJ15)&gt;($H15-1),0,IF($G15=AK$28,1,IF(SUM($J15:AJ15)=0,0,1))))*AK$30</f>
        <v>#N/A</v>
      </c>
      <c r="AL15" s="320" t="e">
        <f ca="1">(IF(SUM($J15:AK15)&gt;($H15-1),0,IF($G15=AL$28,1,IF(SUM($J15:AK15)=0,0,1))))*AL$30</f>
        <v>#N/A</v>
      </c>
      <c r="AM15" s="320" t="e">
        <f ca="1">(IF(SUM($J15:AL15)&gt;($H15-1),0,IF($G15=AM$28,1,IF(SUM($J15:AL15)=0,0,1))))*AM$30</f>
        <v>#N/A</v>
      </c>
      <c r="AN15" s="320" t="e">
        <f ca="1">(IF(SUM($J15:AM15)&gt;($H15-1),0,IF($G15=AN$28,1,IF(SUM($J15:AM15)=0,0,1))))*AN$30</f>
        <v>#N/A</v>
      </c>
      <c r="AO15" s="320" t="e">
        <f ca="1">(IF(SUM($J15:AN15)&gt;($H15-1),0,IF($G15=AO$28,1,IF(SUM($J15:AN15)=0,0,1))))*AO$30</f>
        <v>#N/A</v>
      </c>
      <c r="AP15" s="320" t="e">
        <f ca="1">(IF(SUM($J15:AO15)&gt;($H15-1),0,IF($G15=AP$28,1,IF(SUM($J15:AO15)=0,0,1))))*AP$30</f>
        <v>#N/A</v>
      </c>
      <c r="AQ15" s="320" t="e">
        <f ca="1">(IF(SUM($J15:AP15)&gt;($H15-1),0,IF($G15=AQ$28,1,IF(SUM($J15:AP15)=0,0,1))))*AQ$30</f>
        <v>#N/A</v>
      </c>
      <c r="AR15" s="320" t="e">
        <f ca="1">(IF(SUM($J15:AQ15)&gt;($H15-1),0,IF($G15=AR$28,1,IF(SUM($J15:AQ15)=0,0,1))))*AR$30</f>
        <v>#N/A</v>
      </c>
      <c r="AS15" s="321" t="e">
        <f ca="1">(IF(SUM($J15:AR15)&gt;($H15-1),0,IF($G15=AS$28,1,IF(SUM($J15:AR15)=0,0,1))))*AS$30</f>
        <v>#N/A</v>
      </c>
      <c r="AT15" s="319" t="e">
        <f ca="1">(IF(SUM($J15:AS15)&gt;($H15-1),0,IF($G15=AT$28,1,IF(SUM($J15:AS15)=0,0,1))))*AT$30</f>
        <v>#N/A</v>
      </c>
      <c r="AU15" s="320" t="e">
        <f ca="1">(IF(SUM($J15:AT15)&gt;($H15-1),0,IF($G15=AU$28,1,IF(SUM($J15:AT15)=0,0,1))))*AU$30</f>
        <v>#N/A</v>
      </c>
      <c r="AV15" s="320" t="e">
        <f ca="1">(IF(SUM($J15:AU15)&gt;($H15-1),0,IF($G15=AV$28,1,IF(SUM($J15:AU15)=0,0,1))))*AV$30</f>
        <v>#N/A</v>
      </c>
      <c r="AW15" s="320" t="e">
        <f ca="1">(IF(SUM($J15:AV15)&gt;($H15-1),0,IF($G15=AW$28,1,IF(SUM($J15:AV15)=0,0,1))))*AW$30</f>
        <v>#N/A</v>
      </c>
      <c r="AX15" s="320" t="e">
        <f ca="1">(IF(SUM($J15:AW15)&gt;($H15-1),0,IF($G15=AX$28,1,IF(SUM($J15:AW15)=0,0,1))))*AX$30</f>
        <v>#N/A</v>
      </c>
      <c r="AY15" s="320" t="e">
        <f ca="1">(IF(SUM($J15:AX15)&gt;($H15-1),0,IF($G15=AY$28,1,IF(SUM($J15:AX15)=0,0,1))))*AY$30</f>
        <v>#N/A</v>
      </c>
      <c r="AZ15" s="320" t="e">
        <f ca="1">(IF(SUM($J15:AY15)&gt;($H15-1),0,IF($G15=AZ$28,1,IF(SUM($J15:AY15)=0,0,1))))*AZ$30</f>
        <v>#N/A</v>
      </c>
      <c r="BA15" s="320" t="e">
        <f ca="1">(IF(SUM($J15:AZ15)&gt;($H15-1),0,IF($G15=BA$28,1,IF(SUM($J15:AZ15)=0,0,1))))*BA$30</f>
        <v>#N/A</v>
      </c>
      <c r="BB15" s="320" t="e">
        <f ca="1">(IF(SUM($J15:BA15)&gt;($H15-1),0,IF($G15=BB$28,1,IF(SUM($J15:BA15)=0,0,1))))*BB$30</f>
        <v>#N/A</v>
      </c>
      <c r="BC15" s="320" t="e">
        <f ca="1">(IF(SUM($J15:BB15)&gt;($H15-1),0,IF($G15=BC$28,1,IF(SUM($J15:BB15)=0,0,1))))*BC$30</f>
        <v>#N/A</v>
      </c>
      <c r="BD15" s="320" t="e">
        <f ca="1">(IF(SUM($J15:BC15)&gt;($H15-1),0,IF($G15=BD$28,1,IF(SUM($J15:BC15)=0,0,1))))*BD$30</f>
        <v>#N/A</v>
      </c>
      <c r="BE15" s="321" t="e">
        <f ca="1">(IF(SUM($J15:BD15)&gt;($H15-1),0,IF($G15=BE$28,1,IF(SUM($J15:BD15)=0,0,1))))*BE$30</f>
        <v>#N/A</v>
      </c>
      <c r="BF15" s="322"/>
      <c r="BG15" s="323"/>
      <c r="BH15" s="323"/>
      <c r="BI15" s="323"/>
      <c r="BJ15" s="323"/>
      <c r="BK15" s="323"/>
      <c r="BL15" s="323"/>
      <c r="BM15" s="323"/>
      <c r="BN15" s="323"/>
      <c r="BO15" s="323"/>
      <c r="BP15" s="323"/>
      <c r="BQ15" s="323"/>
      <c r="BR15" s="323"/>
      <c r="BS15" s="323"/>
      <c r="BT15" s="323"/>
      <c r="BU15" s="323"/>
      <c r="BV15" s="323"/>
      <c r="BW15" s="323"/>
      <c r="BX15" s="323"/>
      <c r="BY15" s="323"/>
      <c r="BZ15" s="324">
        <f t="shared" si="3"/>
        <v>0</v>
      </c>
      <c r="CA15" s="325" t="str">
        <f t="shared" si="5"/>
        <v/>
      </c>
      <c r="CG15" s="169">
        <f t="shared" si="4"/>
        <v>0</v>
      </c>
    </row>
    <row r="16" spans="1:93" x14ac:dyDescent="0.25">
      <c r="A16" s="169" t="s">
        <v>61</v>
      </c>
      <c r="B16" s="314" t="s">
        <v>635</v>
      </c>
      <c r="C16" s="315"/>
      <c r="D16" s="315"/>
      <c r="E16" s="315"/>
      <c r="F16" s="316"/>
      <c r="G16" s="326"/>
      <c r="H16" s="315"/>
      <c r="I16" s="318">
        <f t="shared" si="0"/>
        <v>0</v>
      </c>
      <c r="J16" s="319">
        <f t="shared" ca="1" si="1"/>
        <v>0</v>
      </c>
      <c r="K16" s="320">
        <f t="shared" ca="1" si="2"/>
        <v>0</v>
      </c>
      <c r="L16" s="320" t="e">
        <f ca="1">(IF(SUM($J16:K16)&gt;($H16-1),0,IF($G16=L$28,1,IF(SUM($J16:K16)=0,0,1))))*L$30</f>
        <v>#N/A</v>
      </c>
      <c r="M16" s="320" t="e">
        <f ca="1">(IF(SUM($J16:L16)&gt;($H16-1),0,IF($G16=M$28,1,IF(SUM($J16:L16)=0,0,1))))*M$30</f>
        <v>#N/A</v>
      </c>
      <c r="N16" s="320" t="e">
        <f ca="1">(IF(SUM($J16:M16)&gt;($H16-1),0,IF($G16=N$28,1,IF(SUM($J16:M16)=0,0,1))))*N$30</f>
        <v>#N/A</v>
      </c>
      <c r="O16" s="320" t="e">
        <f ca="1">(IF(SUM($J16:N16)&gt;($H16-1),0,IF($G16=O$28,1,IF(SUM($J16:N16)=0,0,1))))*O$30</f>
        <v>#N/A</v>
      </c>
      <c r="P16" s="320" t="e">
        <f ca="1">(IF(SUM($J16:O16)&gt;($H16-1),0,IF($G16=P$28,1,IF(SUM($J16:O16)=0,0,1))))*P$30</f>
        <v>#N/A</v>
      </c>
      <c r="Q16" s="320" t="e">
        <f ca="1">(IF(SUM($J16:P16)&gt;($H16-1),0,IF($G16=Q$28,1,IF(SUM($J16:P16)=0,0,1))))*Q$30</f>
        <v>#N/A</v>
      </c>
      <c r="R16" s="320" t="e">
        <f ca="1">(IF(SUM($J16:Q16)&gt;($H16-1),0,IF($G16=R$28,1,IF(SUM($J16:Q16)=0,0,1))))*R$30</f>
        <v>#N/A</v>
      </c>
      <c r="S16" s="320" t="e">
        <f ca="1">(IF(SUM($J16:R16)&gt;($H16-1),0,IF($G16=S$28,1,IF(SUM($J16:R16)=0,0,1))))*S$30</f>
        <v>#N/A</v>
      </c>
      <c r="T16" s="320" t="e">
        <f ca="1">(IF(SUM($J16:S16)&gt;($H16-1),0,IF($G16=T$28,1,IF(SUM($J16:S16)=0,0,1))))*T$30</f>
        <v>#N/A</v>
      </c>
      <c r="U16" s="321" t="e">
        <f ca="1">(IF(SUM($J16:T16)&gt;($H16-1),0,IF($G16=U$28,1,IF(SUM($J16:T16)=0,0,1))))*U$30</f>
        <v>#N/A</v>
      </c>
      <c r="V16" s="319" t="e">
        <f ca="1">(IF(SUM($J16:U16)&gt;($H16-1),0,IF($G16=V$28,1,IF(SUM($J16:U16)=0,0,1))))*V$30</f>
        <v>#N/A</v>
      </c>
      <c r="W16" s="320" t="e">
        <f ca="1">(IF(SUM($J16:V16)&gt;($H16-1),0,IF($G16=W$28,1,IF(SUM($J16:V16)=0,0,1))))*W$30</f>
        <v>#N/A</v>
      </c>
      <c r="X16" s="320" t="e">
        <f ca="1">(IF(SUM($J16:W16)&gt;($H16-1),0,IF($G16=X$28,1,IF(SUM($J16:W16)=0,0,1))))*X$30</f>
        <v>#N/A</v>
      </c>
      <c r="Y16" s="320" t="e">
        <f ca="1">(IF(SUM($J16:X16)&gt;($H16-1),0,IF($G16=Y$28,1,IF(SUM($J16:X16)=0,0,1))))*Y$30</f>
        <v>#N/A</v>
      </c>
      <c r="Z16" s="320" t="e">
        <f ca="1">(IF(SUM($J16:Y16)&gt;($H16-1),0,IF($G16=Z$28,1,IF(SUM($J16:Y16)=0,0,1))))*Z$30</f>
        <v>#N/A</v>
      </c>
      <c r="AA16" s="320" t="e">
        <f ca="1">(IF(SUM($J16:Z16)&gt;($H16-1),0,IF($G16=AA$28,1,IF(SUM($J16:Z16)=0,0,1))))*AA$30</f>
        <v>#N/A</v>
      </c>
      <c r="AB16" s="320" t="e">
        <f ca="1">(IF(SUM($J16:AA16)&gt;($H16-1),0,IF($G16=AB$28,1,IF(SUM($J16:AA16)=0,0,1))))*AB$30</f>
        <v>#N/A</v>
      </c>
      <c r="AC16" s="320" t="e">
        <f ca="1">(IF(SUM($J16:AB16)&gt;($H16-1),0,IF($G16=AC$28,1,IF(SUM($J16:AB16)=0,0,1))))*AC$30</f>
        <v>#N/A</v>
      </c>
      <c r="AD16" s="320" t="e">
        <f ca="1">(IF(SUM($J16:AC16)&gt;($H16-1),0,IF($G16=AD$28,1,IF(SUM($J16:AC16)=0,0,1))))*AD$30</f>
        <v>#N/A</v>
      </c>
      <c r="AE16" s="320" t="e">
        <f ca="1">(IF(SUM($J16:AD16)&gt;($H16-1),0,IF($G16=AE$28,1,IF(SUM($J16:AD16)=0,0,1))))*AE$30</f>
        <v>#N/A</v>
      </c>
      <c r="AF16" s="320" t="e">
        <f ca="1">(IF(SUM($J16:AE16)&gt;($H16-1),0,IF($G16=AF$28,1,IF(SUM($J16:AE16)=0,0,1))))*AF$30</f>
        <v>#N/A</v>
      </c>
      <c r="AG16" s="321" t="e">
        <f ca="1">(IF(SUM($J16:AF16)&gt;($H16-1),0,IF($G16=AG$28,1,IF(SUM($J16:AF16)=0,0,1))))*AG$30</f>
        <v>#N/A</v>
      </c>
      <c r="AH16" s="319" t="e">
        <f ca="1">(IF(SUM($J16:AG16)&gt;($H16-1),0,IF($G16=AH$28,1,IF(SUM($J16:AG16)=0,0,1))))*AH$30</f>
        <v>#N/A</v>
      </c>
      <c r="AI16" s="320" t="e">
        <f ca="1">(IF(SUM($J16:AH16)&gt;($H16-1),0,IF($G16=AI$28,1,IF(SUM($J16:AH16)=0,0,1))))*AI$30</f>
        <v>#N/A</v>
      </c>
      <c r="AJ16" s="320" t="e">
        <f ca="1">(IF(SUM($J16:AI16)&gt;($H16-1),0,IF($G16=AJ$28,1,IF(SUM($J16:AI16)=0,0,1))))*AJ$30</f>
        <v>#N/A</v>
      </c>
      <c r="AK16" s="320" t="e">
        <f ca="1">(IF(SUM($J16:AJ16)&gt;($H16-1),0,IF($G16=AK$28,1,IF(SUM($J16:AJ16)=0,0,1))))*AK$30</f>
        <v>#N/A</v>
      </c>
      <c r="AL16" s="320" t="e">
        <f ca="1">(IF(SUM($J16:AK16)&gt;($H16-1),0,IF($G16=AL$28,1,IF(SUM($J16:AK16)=0,0,1))))*AL$30</f>
        <v>#N/A</v>
      </c>
      <c r="AM16" s="320" t="e">
        <f ca="1">(IF(SUM($J16:AL16)&gt;($H16-1),0,IF($G16=AM$28,1,IF(SUM($J16:AL16)=0,0,1))))*AM$30</f>
        <v>#N/A</v>
      </c>
      <c r="AN16" s="320" t="e">
        <f ca="1">(IF(SUM($J16:AM16)&gt;($H16-1),0,IF($G16=AN$28,1,IF(SUM($J16:AM16)=0,0,1))))*AN$30</f>
        <v>#N/A</v>
      </c>
      <c r="AO16" s="320" t="e">
        <f ca="1">(IF(SUM($J16:AN16)&gt;($H16-1),0,IF($G16=AO$28,1,IF(SUM($J16:AN16)=0,0,1))))*AO$30</f>
        <v>#N/A</v>
      </c>
      <c r="AP16" s="320" t="e">
        <f ca="1">(IF(SUM($J16:AO16)&gt;($H16-1),0,IF($G16=AP$28,1,IF(SUM($J16:AO16)=0,0,1))))*AP$30</f>
        <v>#N/A</v>
      </c>
      <c r="AQ16" s="320" t="e">
        <f ca="1">(IF(SUM($J16:AP16)&gt;($H16-1),0,IF($G16=AQ$28,1,IF(SUM($J16:AP16)=0,0,1))))*AQ$30</f>
        <v>#N/A</v>
      </c>
      <c r="AR16" s="320" t="e">
        <f ca="1">(IF(SUM($J16:AQ16)&gt;($H16-1),0,IF($G16=AR$28,1,IF(SUM($J16:AQ16)=0,0,1))))*AR$30</f>
        <v>#N/A</v>
      </c>
      <c r="AS16" s="321" t="e">
        <f ca="1">(IF(SUM($J16:AR16)&gt;($H16-1),0,IF($G16=AS$28,1,IF(SUM($J16:AR16)=0,0,1))))*AS$30</f>
        <v>#N/A</v>
      </c>
      <c r="AT16" s="319" t="e">
        <f ca="1">(IF(SUM($J16:AS16)&gt;($H16-1),0,IF($G16=AT$28,1,IF(SUM($J16:AS16)=0,0,1))))*AT$30</f>
        <v>#N/A</v>
      </c>
      <c r="AU16" s="320" t="e">
        <f ca="1">(IF(SUM($J16:AT16)&gt;($H16-1),0,IF($G16=AU$28,1,IF(SUM($J16:AT16)=0,0,1))))*AU$30</f>
        <v>#N/A</v>
      </c>
      <c r="AV16" s="320" t="e">
        <f ca="1">(IF(SUM($J16:AU16)&gt;($H16-1),0,IF($G16=AV$28,1,IF(SUM($J16:AU16)=0,0,1))))*AV$30</f>
        <v>#N/A</v>
      </c>
      <c r="AW16" s="320" t="e">
        <f ca="1">(IF(SUM($J16:AV16)&gt;($H16-1),0,IF($G16=AW$28,1,IF(SUM($J16:AV16)=0,0,1))))*AW$30</f>
        <v>#N/A</v>
      </c>
      <c r="AX16" s="320" t="e">
        <f ca="1">(IF(SUM($J16:AW16)&gt;($H16-1),0,IF($G16=AX$28,1,IF(SUM($J16:AW16)=0,0,1))))*AX$30</f>
        <v>#N/A</v>
      </c>
      <c r="AY16" s="320" t="e">
        <f ca="1">(IF(SUM($J16:AX16)&gt;($H16-1),0,IF($G16=AY$28,1,IF(SUM($J16:AX16)=0,0,1))))*AY$30</f>
        <v>#N/A</v>
      </c>
      <c r="AZ16" s="320" t="e">
        <f ca="1">(IF(SUM($J16:AY16)&gt;($H16-1),0,IF($G16=AZ$28,1,IF(SUM($J16:AY16)=0,0,1))))*AZ$30</f>
        <v>#N/A</v>
      </c>
      <c r="BA16" s="320" t="e">
        <f ca="1">(IF(SUM($J16:AZ16)&gt;($H16-1),0,IF($G16=BA$28,1,IF(SUM($J16:AZ16)=0,0,1))))*BA$30</f>
        <v>#N/A</v>
      </c>
      <c r="BB16" s="320" t="e">
        <f ca="1">(IF(SUM($J16:BA16)&gt;($H16-1),0,IF($G16=BB$28,1,IF(SUM($J16:BA16)=0,0,1))))*BB$30</f>
        <v>#N/A</v>
      </c>
      <c r="BC16" s="320" t="e">
        <f ca="1">(IF(SUM($J16:BB16)&gt;($H16-1),0,IF($G16=BC$28,1,IF(SUM($J16:BB16)=0,0,1))))*BC$30</f>
        <v>#N/A</v>
      </c>
      <c r="BD16" s="320" t="e">
        <f ca="1">(IF(SUM($J16:BC16)&gt;($H16-1),0,IF($G16=BD$28,1,IF(SUM($J16:BC16)=0,0,1))))*BD$30</f>
        <v>#N/A</v>
      </c>
      <c r="BE16" s="321" t="e">
        <f ca="1">(IF(SUM($J16:BD16)&gt;($H16-1),0,IF($G16=BE$28,1,IF(SUM($J16:BD16)=0,0,1))))*BE$30</f>
        <v>#N/A</v>
      </c>
      <c r="BF16" s="322"/>
      <c r="BG16" s="323"/>
      <c r="BH16" s="323"/>
      <c r="BI16" s="323"/>
      <c r="BJ16" s="323"/>
      <c r="BK16" s="323"/>
      <c r="BL16" s="323"/>
      <c r="BM16" s="323"/>
      <c r="BN16" s="323"/>
      <c r="BO16" s="323"/>
      <c r="BP16" s="323"/>
      <c r="BQ16" s="323"/>
      <c r="BR16" s="323"/>
      <c r="BS16" s="323"/>
      <c r="BT16" s="323"/>
      <c r="BU16" s="323"/>
      <c r="BV16" s="323"/>
      <c r="BW16" s="323"/>
      <c r="BX16" s="323"/>
      <c r="BY16" s="323"/>
      <c r="BZ16" s="324">
        <f t="shared" si="3"/>
        <v>0</v>
      </c>
      <c r="CA16" s="325" t="str">
        <f t="shared" si="5"/>
        <v/>
      </c>
      <c r="CG16" s="169">
        <f t="shared" si="4"/>
        <v>0</v>
      </c>
    </row>
    <row r="17" spans="1:110" x14ac:dyDescent="0.25">
      <c r="A17" s="169" t="s">
        <v>62</v>
      </c>
      <c r="B17" s="314" t="s">
        <v>636</v>
      </c>
      <c r="C17" s="315"/>
      <c r="D17" s="315"/>
      <c r="E17" s="315"/>
      <c r="F17" s="316"/>
      <c r="G17" s="326"/>
      <c r="H17" s="315"/>
      <c r="I17" s="318">
        <f t="shared" si="0"/>
        <v>0</v>
      </c>
      <c r="J17" s="319">
        <f t="shared" ca="1" si="1"/>
        <v>0</v>
      </c>
      <c r="K17" s="320">
        <f t="shared" ca="1" si="2"/>
        <v>0</v>
      </c>
      <c r="L17" s="320" t="e">
        <f ca="1">(IF(SUM($J17:K17)&gt;($H17-1),0,IF($G17=L$28,1,IF(SUM($J17:K17)=0,0,1))))*L$30</f>
        <v>#N/A</v>
      </c>
      <c r="M17" s="320" t="e">
        <f ca="1">(IF(SUM($J17:L17)&gt;($H17-1),0,IF($G17=M$28,1,IF(SUM($J17:L17)=0,0,1))))*M$30</f>
        <v>#N/A</v>
      </c>
      <c r="N17" s="320" t="e">
        <f ca="1">(IF(SUM($J17:M17)&gt;($H17-1),0,IF($G17=N$28,1,IF(SUM($J17:M17)=0,0,1))))*N$30</f>
        <v>#N/A</v>
      </c>
      <c r="O17" s="320" t="e">
        <f ca="1">(IF(SUM($J17:N17)&gt;($H17-1),0,IF($G17=O$28,1,IF(SUM($J17:N17)=0,0,1))))*O$30</f>
        <v>#N/A</v>
      </c>
      <c r="P17" s="320" t="e">
        <f ca="1">(IF(SUM($J17:O17)&gt;($H17-1),0,IF($G17=P$28,1,IF(SUM($J17:O17)=0,0,1))))*P$30</f>
        <v>#N/A</v>
      </c>
      <c r="Q17" s="320" t="e">
        <f ca="1">(IF(SUM($J17:P17)&gt;($H17-1),0,IF($G17=Q$28,1,IF(SUM($J17:P17)=0,0,1))))*Q$30</f>
        <v>#N/A</v>
      </c>
      <c r="R17" s="320" t="e">
        <f ca="1">(IF(SUM($J17:Q17)&gt;($H17-1),0,IF($G17=R$28,1,IF(SUM($J17:Q17)=0,0,1))))*R$30</f>
        <v>#N/A</v>
      </c>
      <c r="S17" s="320" t="e">
        <f ca="1">(IF(SUM($J17:R17)&gt;($H17-1),0,IF($G17=S$28,1,IF(SUM($J17:R17)=0,0,1))))*S$30</f>
        <v>#N/A</v>
      </c>
      <c r="T17" s="320" t="e">
        <f ca="1">(IF(SUM($J17:S17)&gt;($H17-1),0,IF($G17=T$28,1,IF(SUM($J17:S17)=0,0,1))))*T$30</f>
        <v>#N/A</v>
      </c>
      <c r="U17" s="321" t="e">
        <f ca="1">(IF(SUM($J17:T17)&gt;($H17-1),0,IF($G17=U$28,1,IF(SUM($J17:T17)=0,0,1))))*U$30</f>
        <v>#N/A</v>
      </c>
      <c r="V17" s="319" t="e">
        <f ca="1">(IF(SUM($J17:U17)&gt;($H17-1),0,IF($G17=V$28,1,IF(SUM($J17:U17)=0,0,1))))*V$30</f>
        <v>#N/A</v>
      </c>
      <c r="W17" s="320" t="e">
        <f ca="1">(IF(SUM($J17:V17)&gt;($H17-1),0,IF($G17=W$28,1,IF(SUM($J17:V17)=0,0,1))))*W$30</f>
        <v>#N/A</v>
      </c>
      <c r="X17" s="320" t="e">
        <f ca="1">(IF(SUM($J17:W17)&gt;($H17-1),0,IF($G17=X$28,1,IF(SUM($J17:W17)=0,0,1))))*X$30</f>
        <v>#N/A</v>
      </c>
      <c r="Y17" s="320" t="e">
        <f ca="1">(IF(SUM($J17:X17)&gt;($H17-1),0,IF($G17=Y$28,1,IF(SUM($J17:X17)=0,0,1))))*Y$30</f>
        <v>#N/A</v>
      </c>
      <c r="Z17" s="320" t="e">
        <f ca="1">(IF(SUM($J17:Y17)&gt;($H17-1),0,IF($G17=Z$28,1,IF(SUM($J17:Y17)=0,0,1))))*Z$30</f>
        <v>#N/A</v>
      </c>
      <c r="AA17" s="320" t="e">
        <f ca="1">(IF(SUM($J17:Z17)&gt;($H17-1),0,IF($G17=AA$28,1,IF(SUM($J17:Z17)=0,0,1))))*AA$30</f>
        <v>#N/A</v>
      </c>
      <c r="AB17" s="320" t="e">
        <f ca="1">(IF(SUM($J17:AA17)&gt;($H17-1),0,IF($G17=AB$28,1,IF(SUM($J17:AA17)=0,0,1))))*AB$30</f>
        <v>#N/A</v>
      </c>
      <c r="AC17" s="320" t="e">
        <f ca="1">(IF(SUM($J17:AB17)&gt;($H17-1),0,IF($G17=AC$28,1,IF(SUM($J17:AB17)=0,0,1))))*AC$30</f>
        <v>#N/A</v>
      </c>
      <c r="AD17" s="320" t="e">
        <f ca="1">(IF(SUM($J17:AC17)&gt;($H17-1),0,IF($G17=AD$28,1,IF(SUM($J17:AC17)=0,0,1))))*AD$30</f>
        <v>#N/A</v>
      </c>
      <c r="AE17" s="320" t="e">
        <f ca="1">(IF(SUM($J17:AD17)&gt;($H17-1),0,IF($G17=AE$28,1,IF(SUM($J17:AD17)=0,0,1))))*AE$30</f>
        <v>#N/A</v>
      </c>
      <c r="AF17" s="320" t="e">
        <f ca="1">(IF(SUM($J17:AE17)&gt;($H17-1),0,IF($G17=AF$28,1,IF(SUM($J17:AE17)=0,0,1))))*AF$30</f>
        <v>#N/A</v>
      </c>
      <c r="AG17" s="321" t="e">
        <f ca="1">(IF(SUM($J17:AF17)&gt;($H17-1),0,IF($G17=AG$28,1,IF(SUM($J17:AF17)=0,0,1))))*AG$30</f>
        <v>#N/A</v>
      </c>
      <c r="AH17" s="319" t="e">
        <f ca="1">(IF(SUM($J17:AG17)&gt;($H17-1),0,IF($G17=AH$28,1,IF(SUM($J17:AG17)=0,0,1))))*AH$30</f>
        <v>#N/A</v>
      </c>
      <c r="AI17" s="320" t="e">
        <f ca="1">(IF(SUM($J17:AH17)&gt;($H17-1),0,IF($G17=AI$28,1,IF(SUM($J17:AH17)=0,0,1))))*AI$30</f>
        <v>#N/A</v>
      </c>
      <c r="AJ17" s="320" t="e">
        <f ca="1">(IF(SUM($J17:AI17)&gt;($H17-1),0,IF($G17=AJ$28,1,IF(SUM($J17:AI17)=0,0,1))))*AJ$30</f>
        <v>#N/A</v>
      </c>
      <c r="AK17" s="320" t="e">
        <f ca="1">(IF(SUM($J17:AJ17)&gt;($H17-1),0,IF($G17=AK$28,1,IF(SUM($J17:AJ17)=0,0,1))))*AK$30</f>
        <v>#N/A</v>
      </c>
      <c r="AL17" s="320" t="e">
        <f ca="1">(IF(SUM($J17:AK17)&gt;($H17-1),0,IF($G17=AL$28,1,IF(SUM($J17:AK17)=0,0,1))))*AL$30</f>
        <v>#N/A</v>
      </c>
      <c r="AM17" s="320" t="e">
        <f ca="1">(IF(SUM($J17:AL17)&gt;($H17-1),0,IF($G17=AM$28,1,IF(SUM($J17:AL17)=0,0,1))))*AM$30</f>
        <v>#N/A</v>
      </c>
      <c r="AN17" s="320" t="e">
        <f ca="1">(IF(SUM($J17:AM17)&gt;($H17-1),0,IF($G17=AN$28,1,IF(SUM($J17:AM17)=0,0,1))))*AN$30</f>
        <v>#N/A</v>
      </c>
      <c r="AO17" s="320" t="e">
        <f ca="1">(IF(SUM($J17:AN17)&gt;($H17-1),0,IF($G17=AO$28,1,IF(SUM($J17:AN17)=0,0,1))))*AO$30</f>
        <v>#N/A</v>
      </c>
      <c r="AP17" s="320" t="e">
        <f ca="1">(IF(SUM($J17:AO17)&gt;($H17-1),0,IF($G17=AP$28,1,IF(SUM($J17:AO17)=0,0,1))))*AP$30</f>
        <v>#N/A</v>
      </c>
      <c r="AQ17" s="320" t="e">
        <f ca="1">(IF(SUM($J17:AP17)&gt;($H17-1),0,IF($G17=AQ$28,1,IF(SUM($J17:AP17)=0,0,1))))*AQ$30</f>
        <v>#N/A</v>
      </c>
      <c r="AR17" s="320" t="e">
        <f ca="1">(IF(SUM($J17:AQ17)&gt;($H17-1),0,IF($G17=AR$28,1,IF(SUM($J17:AQ17)=0,0,1))))*AR$30</f>
        <v>#N/A</v>
      </c>
      <c r="AS17" s="321" t="e">
        <f ca="1">(IF(SUM($J17:AR17)&gt;($H17-1),0,IF($G17=AS$28,1,IF(SUM($J17:AR17)=0,0,1))))*AS$30</f>
        <v>#N/A</v>
      </c>
      <c r="AT17" s="319" t="e">
        <f ca="1">(IF(SUM($J17:AS17)&gt;($H17-1),0,IF($G17=AT$28,1,IF(SUM($J17:AS17)=0,0,1))))*AT$30</f>
        <v>#N/A</v>
      </c>
      <c r="AU17" s="320" t="e">
        <f ca="1">(IF(SUM($J17:AT17)&gt;($H17-1),0,IF($G17=AU$28,1,IF(SUM($J17:AT17)=0,0,1))))*AU$30</f>
        <v>#N/A</v>
      </c>
      <c r="AV17" s="320" t="e">
        <f ca="1">(IF(SUM($J17:AU17)&gt;($H17-1),0,IF($G17=AV$28,1,IF(SUM($J17:AU17)=0,0,1))))*AV$30</f>
        <v>#N/A</v>
      </c>
      <c r="AW17" s="320" t="e">
        <f ca="1">(IF(SUM($J17:AV17)&gt;($H17-1),0,IF($G17=AW$28,1,IF(SUM($J17:AV17)=0,0,1))))*AW$30</f>
        <v>#N/A</v>
      </c>
      <c r="AX17" s="320" t="e">
        <f ca="1">(IF(SUM($J17:AW17)&gt;($H17-1),0,IF($G17=AX$28,1,IF(SUM($J17:AW17)=0,0,1))))*AX$30</f>
        <v>#N/A</v>
      </c>
      <c r="AY17" s="320" t="e">
        <f ca="1">(IF(SUM($J17:AX17)&gt;($H17-1),0,IF($G17=AY$28,1,IF(SUM($J17:AX17)=0,0,1))))*AY$30</f>
        <v>#N/A</v>
      </c>
      <c r="AZ17" s="320" t="e">
        <f ca="1">(IF(SUM($J17:AY17)&gt;($H17-1),0,IF($G17=AZ$28,1,IF(SUM($J17:AY17)=0,0,1))))*AZ$30</f>
        <v>#N/A</v>
      </c>
      <c r="BA17" s="320" t="e">
        <f ca="1">(IF(SUM($J17:AZ17)&gt;($H17-1),0,IF($G17=BA$28,1,IF(SUM($J17:AZ17)=0,0,1))))*BA$30</f>
        <v>#N/A</v>
      </c>
      <c r="BB17" s="320" t="e">
        <f ca="1">(IF(SUM($J17:BA17)&gt;($H17-1),0,IF($G17=BB$28,1,IF(SUM($J17:BA17)=0,0,1))))*BB$30</f>
        <v>#N/A</v>
      </c>
      <c r="BC17" s="320" t="e">
        <f ca="1">(IF(SUM($J17:BB17)&gt;($H17-1),0,IF($G17=BC$28,1,IF(SUM($J17:BB17)=0,0,1))))*BC$30</f>
        <v>#N/A</v>
      </c>
      <c r="BD17" s="320" t="e">
        <f ca="1">(IF(SUM($J17:BC17)&gt;($H17-1),0,IF($G17=BD$28,1,IF(SUM($J17:BC17)=0,0,1))))*BD$30</f>
        <v>#N/A</v>
      </c>
      <c r="BE17" s="321" t="e">
        <f ca="1">(IF(SUM($J17:BD17)&gt;($H17-1),0,IF($G17=BE$28,1,IF(SUM($J17:BD17)=0,0,1))))*BE$30</f>
        <v>#N/A</v>
      </c>
      <c r="BF17" s="322"/>
      <c r="BG17" s="323"/>
      <c r="BH17" s="323"/>
      <c r="BI17" s="323"/>
      <c r="BJ17" s="323"/>
      <c r="BK17" s="323"/>
      <c r="BL17" s="323"/>
      <c r="BM17" s="323"/>
      <c r="BN17" s="323"/>
      <c r="BO17" s="323"/>
      <c r="BP17" s="323"/>
      <c r="BQ17" s="323"/>
      <c r="BR17" s="323"/>
      <c r="BS17" s="323"/>
      <c r="BT17" s="323"/>
      <c r="BU17" s="323"/>
      <c r="BV17" s="323"/>
      <c r="BW17" s="323"/>
      <c r="BX17" s="323"/>
      <c r="BY17" s="323"/>
      <c r="BZ17" s="324">
        <f t="shared" si="3"/>
        <v>0</v>
      </c>
      <c r="CA17" s="325" t="str">
        <f t="shared" si="5"/>
        <v/>
      </c>
      <c r="CG17" s="169">
        <f t="shared" si="4"/>
        <v>0</v>
      </c>
    </row>
    <row r="18" spans="1:110" x14ac:dyDescent="0.25">
      <c r="A18" s="169" t="s">
        <v>63</v>
      </c>
      <c r="B18" s="314" t="s">
        <v>637</v>
      </c>
      <c r="C18" s="315"/>
      <c r="D18" s="315"/>
      <c r="E18" s="315"/>
      <c r="F18" s="316"/>
      <c r="G18" s="326"/>
      <c r="H18" s="315"/>
      <c r="I18" s="318">
        <f t="shared" si="0"/>
        <v>0</v>
      </c>
      <c r="J18" s="319">
        <f t="shared" ca="1" si="1"/>
        <v>0</v>
      </c>
      <c r="K18" s="320">
        <f t="shared" ca="1" si="2"/>
        <v>0</v>
      </c>
      <c r="L18" s="320" t="e">
        <f ca="1">(IF(SUM($J18:K18)&gt;($H18-1),0,IF($G18=L$28,1,IF(SUM($J18:K18)=0,0,1))))*L$30</f>
        <v>#N/A</v>
      </c>
      <c r="M18" s="320" t="e">
        <f ca="1">(IF(SUM($J18:L18)&gt;($H18-1),0,IF($G18=M$28,1,IF(SUM($J18:L18)=0,0,1))))*M$30</f>
        <v>#N/A</v>
      </c>
      <c r="N18" s="320" t="e">
        <f ca="1">(IF(SUM($J18:M18)&gt;($H18-1),0,IF($G18=N$28,1,IF(SUM($J18:M18)=0,0,1))))*N$30</f>
        <v>#N/A</v>
      </c>
      <c r="O18" s="320" t="e">
        <f ca="1">(IF(SUM($J18:N18)&gt;($H18-1),0,IF($G18=O$28,1,IF(SUM($J18:N18)=0,0,1))))*O$30</f>
        <v>#N/A</v>
      </c>
      <c r="P18" s="320" t="e">
        <f ca="1">(IF(SUM($J18:O18)&gt;($H18-1),0,IF($G18=P$28,1,IF(SUM($J18:O18)=0,0,1))))*P$30</f>
        <v>#N/A</v>
      </c>
      <c r="Q18" s="320" t="e">
        <f ca="1">(IF(SUM($J18:P18)&gt;($H18-1),0,IF($G18=Q$28,1,IF(SUM($J18:P18)=0,0,1))))*Q$30</f>
        <v>#N/A</v>
      </c>
      <c r="R18" s="320" t="e">
        <f ca="1">(IF(SUM($J18:Q18)&gt;($H18-1),0,IF($G18=R$28,1,IF(SUM($J18:Q18)=0,0,1))))*R$30</f>
        <v>#N/A</v>
      </c>
      <c r="S18" s="320" t="e">
        <f ca="1">(IF(SUM($J18:R18)&gt;($H18-1),0,IF($G18=S$28,1,IF(SUM($J18:R18)=0,0,1))))*S$30</f>
        <v>#N/A</v>
      </c>
      <c r="T18" s="320" t="e">
        <f ca="1">(IF(SUM($J18:S18)&gt;($H18-1),0,IF($G18=T$28,1,IF(SUM($J18:S18)=0,0,1))))*T$30</f>
        <v>#N/A</v>
      </c>
      <c r="U18" s="321" t="e">
        <f ca="1">(IF(SUM($J18:T18)&gt;($H18-1),0,IF($G18=U$28,1,IF(SUM($J18:T18)=0,0,1))))*U$30</f>
        <v>#N/A</v>
      </c>
      <c r="V18" s="319" t="e">
        <f ca="1">(IF(SUM($J18:U18)&gt;($H18-1),0,IF($G18=V$28,1,IF(SUM($J18:U18)=0,0,1))))*V$30</f>
        <v>#N/A</v>
      </c>
      <c r="W18" s="320" t="e">
        <f ca="1">(IF(SUM($J18:V18)&gt;($H18-1),0,IF($G18=W$28,1,IF(SUM($J18:V18)=0,0,1))))*W$30</f>
        <v>#N/A</v>
      </c>
      <c r="X18" s="320" t="e">
        <f ca="1">(IF(SUM($J18:W18)&gt;($H18-1),0,IF($G18=X$28,1,IF(SUM($J18:W18)=0,0,1))))*X$30</f>
        <v>#N/A</v>
      </c>
      <c r="Y18" s="320" t="e">
        <f ca="1">(IF(SUM($J18:X18)&gt;($H18-1),0,IF($G18=Y$28,1,IF(SUM($J18:X18)=0,0,1))))*Y$30</f>
        <v>#N/A</v>
      </c>
      <c r="Z18" s="320" t="e">
        <f ca="1">(IF(SUM($J18:Y18)&gt;($H18-1),0,IF($G18=Z$28,1,IF(SUM($J18:Y18)=0,0,1))))*Z$30</f>
        <v>#N/A</v>
      </c>
      <c r="AA18" s="320" t="e">
        <f ca="1">(IF(SUM($J18:Z18)&gt;($H18-1),0,IF($G18=AA$28,1,IF(SUM($J18:Z18)=0,0,1))))*AA$30</f>
        <v>#N/A</v>
      </c>
      <c r="AB18" s="320" t="e">
        <f ca="1">(IF(SUM($J18:AA18)&gt;($H18-1),0,IF($G18=AB$28,1,IF(SUM($J18:AA18)=0,0,1))))*AB$30</f>
        <v>#N/A</v>
      </c>
      <c r="AC18" s="320" t="e">
        <f ca="1">(IF(SUM($J18:AB18)&gt;($H18-1),0,IF($G18=AC$28,1,IF(SUM($J18:AB18)=0,0,1))))*AC$30</f>
        <v>#N/A</v>
      </c>
      <c r="AD18" s="320" t="e">
        <f ca="1">(IF(SUM($J18:AC18)&gt;($H18-1),0,IF($G18=AD$28,1,IF(SUM($J18:AC18)=0,0,1))))*AD$30</f>
        <v>#N/A</v>
      </c>
      <c r="AE18" s="320" t="e">
        <f ca="1">(IF(SUM($J18:AD18)&gt;($H18-1),0,IF($G18=AE$28,1,IF(SUM($J18:AD18)=0,0,1))))*AE$30</f>
        <v>#N/A</v>
      </c>
      <c r="AF18" s="320" t="e">
        <f ca="1">(IF(SUM($J18:AE18)&gt;($H18-1),0,IF($G18=AF$28,1,IF(SUM($J18:AE18)=0,0,1))))*AF$30</f>
        <v>#N/A</v>
      </c>
      <c r="AG18" s="321" t="e">
        <f ca="1">(IF(SUM($J18:AF18)&gt;($H18-1),0,IF($G18=AG$28,1,IF(SUM($J18:AF18)=0,0,1))))*AG$30</f>
        <v>#N/A</v>
      </c>
      <c r="AH18" s="319" t="e">
        <f ca="1">(IF(SUM($J18:AG18)&gt;($H18-1),0,IF($G18=AH$28,1,IF(SUM($J18:AG18)=0,0,1))))*AH$30</f>
        <v>#N/A</v>
      </c>
      <c r="AI18" s="320" t="e">
        <f ca="1">(IF(SUM($J18:AH18)&gt;($H18-1),0,IF($G18=AI$28,1,IF(SUM($J18:AH18)=0,0,1))))*AI$30</f>
        <v>#N/A</v>
      </c>
      <c r="AJ18" s="320" t="e">
        <f ca="1">(IF(SUM($J18:AI18)&gt;($H18-1),0,IF($G18=AJ$28,1,IF(SUM($J18:AI18)=0,0,1))))*AJ$30</f>
        <v>#N/A</v>
      </c>
      <c r="AK18" s="320" t="e">
        <f ca="1">(IF(SUM($J18:AJ18)&gt;($H18-1),0,IF($G18=AK$28,1,IF(SUM($J18:AJ18)=0,0,1))))*AK$30</f>
        <v>#N/A</v>
      </c>
      <c r="AL18" s="320" t="e">
        <f ca="1">(IF(SUM($J18:AK18)&gt;($H18-1),0,IF($G18=AL$28,1,IF(SUM($J18:AK18)=0,0,1))))*AL$30</f>
        <v>#N/A</v>
      </c>
      <c r="AM18" s="320" t="e">
        <f ca="1">(IF(SUM($J18:AL18)&gt;($H18-1),0,IF($G18=AM$28,1,IF(SUM($J18:AL18)=0,0,1))))*AM$30</f>
        <v>#N/A</v>
      </c>
      <c r="AN18" s="320" t="e">
        <f ca="1">(IF(SUM($J18:AM18)&gt;($H18-1),0,IF($G18=AN$28,1,IF(SUM($J18:AM18)=0,0,1))))*AN$30</f>
        <v>#N/A</v>
      </c>
      <c r="AO18" s="320" t="e">
        <f ca="1">(IF(SUM($J18:AN18)&gt;($H18-1),0,IF($G18=AO$28,1,IF(SUM($J18:AN18)=0,0,1))))*AO$30</f>
        <v>#N/A</v>
      </c>
      <c r="AP18" s="320" t="e">
        <f ca="1">(IF(SUM($J18:AO18)&gt;($H18-1),0,IF($G18=AP$28,1,IF(SUM($J18:AO18)=0,0,1))))*AP$30</f>
        <v>#N/A</v>
      </c>
      <c r="AQ18" s="320" t="e">
        <f ca="1">(IF(SUM($J18:AP18)&gt;($H18-1),0,IF($G18=AQ$28,1,IF(SUM($J18:AP18)=0,0,1))))*AQ$30</f>
        <v>#N/A</v>
      </c>
      <c r="AR18" s="320" t="e">
        <f ca="1">(IF(SUM($J18:AQ18)&gt;($H18-1),0,IF($G18=AR$28,1,IF(SUM($J18:AQ18)=0,0,1))))*AR$30</f>
        <v>#N/A</v>
      </c>
      <c r="AS18" s="321" t="e">
        <f ca="1">(IF(SUM($J18:AR18)&gt;($H18-1),0,IF($G18=AS$28,1,IF(SUM($J18:AR18)=0,0,1))))*AS$30</f>
        <v>#N/A</v>
      </c>
      <c r="AT18" s="319" t="e">
        <f ca="1">(IF(SUM($J18:AS18)&gt;($H18-1),0,IF($G18=AT$28,1,IF(SUM($J18:AS18)=0,0,1))))*AT$30</f>
        <v>#N/A</v>
      </c>
      <c r="AU18" s="320" t="e">
        <f ca="1">(IF(SUM($J18:AT18)&gt;($H18-1),0,IF($G18=AU$28,1,IF(SUM($J18:AT18)=0,0,1))))*AU$30</f>
        <v>#N/A</v>
      </c>
      <c r="AV18" s="320" t="e">
        <f ca="1">(IF(SUM($J18:AU18)&gt;($H18-1),0,IF($G18=AV$28,1,IF(SUM($J18:AU18)=0,0,1))))*AV$30</f>
        <v>#N/A</v>
      </c>
      <c r="AW18" s="320" t="e">
        <f ca="1">(IF(SUM($J18:AV18)&gt;($H18-1),0,IF($G18=AW$28,1,IF(SUM($J18:AV18)=0,0,1))))*AW$30</f>
        <v>#N/A</v>
      </c>
      <c r="AX18" s="320" t="e">
        <f ca="1">(IF(SUM($J18:AW18)&gt;($H18-1),0,IF($G18=AX$28,1,IF(SUM($J18:AW18)=0,0,1))))*AX$30</f>
        <v>#N/A</v>
      </c>
      <c r="AY18" s="320" t="e">
        <f ca="1">(IF(SUM($J18:AX18)&gt;($H18-1),0,IF($G18=AY$28,1,IF(SUM($J18:AX18)=0,0,1))))*AY$30</f>
        <v>#N/A</v>
      </c>
      <c r="AZ18" s="320" t="e">
        <f ca="1">(IF(SUM($J18:AY18)&gt;($H18-1),0,IF($G18=AZ$28,1,IF(SUM($J18:AY18)=0,0,1))))*AZ$30</f>
        <v>#N/A</v>
      </c>
      <c r="BA18" s="320" t="e">
        <f ca="1">(IF(SUM($J18:AZ18)&gt;($H18-1),0,IF($G18=BA$28,1,IF(SUM($J18:AZ18)=0,0,1))))*BA$30</f>
        <v>#N/A</v>
      </c>
      <c r="BB18" s="320" t="e">
        <f ca="1">(IF(SUM($J18:BA18)&gt;($H18-1),0,IF($G18=BB$28,1,IF(SUM($J18:BA18)=0,0,1))))*BB$30</f>
        <v>#N/A</v>
      </c>
      <c r="BC18" s="320" t="e">
        <f ca="1">(IF(SUM($J18:BB18)&gt;($H18-1),0,IF($G18=BC$28,1,IF(SUM($J18:BB18)=0,0,1))))*BC$30</f>
        <v>#N/A</v>
      </c>
      <c r="BD18" s="320" t="e">
        <f ca="1">(IF(SUM($J18:BC18)&gt;($H18-1),0,IF($G18=BD$28,1,IF(SUM($J18:BC18)=0,0,1))))*BD$30</f>
        <v>#N/A</v>
      </c>
      <c r="BE18" s="321" t="e">
        <f ca="1">(IF(SUM($J18:BD18)&gt;($H18-1),0,IF($G18=BE$28,1,IF(SUM($J18:BD18)=0,0,1))))*BE$30</f>
        <v>#N/A</v>
      </c>
      <c r="BF18" s="322"/>
      <c r="BG18" s="323"/>
      <c r="BH18" s="323"/>
      <c r="BI18" s="323"/>
      <c r="BJ18" s="323"/>
      <c r="BK18" s="323"/>
      <c r="BL18" s="323"/>
      <c r="BM18" s="323"/>
      <c r="BN18" s="323"/>
      <c r="BO18" s="323"/>
      <c r="BP18" s="323"/>
      <c r="BQ18" s="323"/>
      <c r="BR18" s="323"/>
      <c r="BS18" s="323"/>
      <c r="BT18" s="323"/>
      <c r="BU18" s="323"/>
      <c r="BV18" s="323"/>
      <c r="BW18" s="323"/>
      <c r="BX18" s="323"/>
      <c r="BY18" s="323"/>
      <c r="BZ18" s="324">
        <f t="shared" si="3"/>
        <v>0</v>
      </c>
      <c r="CA18" s="325" t="str">
        <f t="shared" si="5"/>
        <v/>
      </c>
      <c r="CG18" s="169">
        <f t="shared" si="4"/>
        <v>0</v>
      </c>
    </row>
    <row r="19" spans="1:110" x14ac:dyDescent="0.25">
      <c r="A19" s="169" t="s">
        <v>64</v>
      </c>
      <c r="B19" s="314" t="s">
        <v>638</v>
      </c>
      <c r="C19" s="315"/>
      <c r="D19" s="315"/>
      <c r="E19" s="315"/>
      <c r="F19" s="315"/>
      <c r="G19" s="326"/>
      <c r="H19" s="315"/>
      <c r="I19" s="318">
        <f t="shared" si="0"/>
        <v>0</v>
      </c>
      <c r="J19" s="319">
        <f t="shared" ca="1" si="1"/>
        <v>0</v>
      </c>
      <c r="K19" s="320">
        <f t="shared" ref="K19:K26" ca="1" si="6">(IF(G19=K$28,1,IF((G19+H19)&lt;3,0,IF(G19&gt;K$28,0,1))))*K$30</f>
        <v>0</v>
      </c>
      <c r="L19" s="320" t="e">
        <f ca="1">(IF(SUM($J19:K19)&gt;($H19-1),0,IF($G19=L$28,1,IF(SUM($J19:K19)=0,0,1))))*L$30</f>
        <v>#N/A</v>
      </c>
      <c r="M19" s="320" t="e">
        <f ca="1">(IF(SUM($J19:L19)&gt;($H19-1),0,IF($G19=M$28,1,IF(SUM($J19:L19)=0,0,1))))*M$30</f>
        <v>#N/A</v>
      </c>
      <c r="N19" s="320" t="e">
        <f ca="1">(IF(SUM($J19:M19)&gt;($H19-1),0,IF($G19=N$28,1,IF(SUM($J19:M19)=0,0,1))))*N$30</f>
        <v>#N/A</v>
      </c>
      <c r="O19" s="320" t="e">
        <f ca="1">(IF(SUM($J19:N19)&gt;($H19-1),0,IF($G19=O$28,1,IF(SUM($J19:N19)=0,0,1))))*O$30</f>
        <v>#N/A</v>
      </c>
      <c r="P19" s="320" t="e">
        <f ca="1">(IF(SUM($J19:O19)&gt;($H19-1),0,IF($G19=P$28,1,IF(SUM($J19:O19)=0,0,1))))*P$30</f>
        <v>#N/A</v>
      </c>
      <c r="Q19" s="320" t="e">
        <f ca="1">(IF(SUM($J19:P19)&gt;($H19-1),0,IF($G19=Q$28,1,IF(SUM($J19:P19)=0,0,1))))*Q$30</f>
        <v>#N/A</v>
      </c>
      <c r="R19" s="320" t="e">
        <f ca="1">(IF(SUM($J19:Q19)&gt;($H19-1),0,IF($G19=R$28,1,IF(SUM($J19:Q19)=0,0,1))))*R$30</f>
        <v>#N/A</v>
      </c>
      <c r="S19" s="320" t="e">
        <f ca="1">(IF(SUM($J19:R19)&gt;($H19-1),0,IF($G19=S$28,1,IF(SUM($J19:R19)=0,0,1))))*S$30</f>
        <v>#N/A</v>
      </c>
      <c r="T19" s="320" t="e">
        <f ca="1">(IF(SUM($J19:S19)&gt;($H19-1),0,IF($G19=T$28,1,IF(SUM($J19:S19)=0,0,1))))*T$30</f>
        <v>#N/A</v>
      </c>
      <c r="U19" s="321" t="e">
        <f ca="1">(IF(SUM($J19:T19)&gt;($H19-1),0,IF($G19=U$28,1,IF(SUM($J19:T19)=0,0,1))))*U$30</f>
        <v>#N/A</v>
      </c>
      <c r="V19" s="319" t="e">
        <f ca="1">(IF(SUM($J19:U19)&gt;($H19-1),0,IF($G19=V$28,1,IF(SUM($J19:U19)=0,0,1))))*V$30</f>
        <v>#N/A</v>
      </c>
      <c r="W19" s="320" t="e">
        <f ca="1">(IF(SUM($J19:V19)&gt;($H19-1),0,IF($G19=W$28,1,IF(SUM($J19:V19)=0,0,1))))*W$30</f>
        <v>#N/A</v>
      </c>
      <c r="X19" s="320" t="e">
        <f ca="1">(IF(SUM($J19:W19)&gt;($H19-1),0,IF($G19=X$28,1,IF(SUM($J19:W19)=0,0,1))))*X$30</f>
        <v>#N/A</v>
      </c>
      <c r="Y19" s="320" t="e">
        <f ca="1">(IF(SUM($J19:X19)&gt;($H19-1),0,IF($G19=Y$28,1,IF(SUM($J19:X19)=0,0,1))))*Y$30</f>
        <v>#N/A</v>
      </c>
      <c r="Z19" s="320" t="e">
        <f ca="1">(IF(SUM($J19:Y19)&gt;($H19-1),0,IF($G19=Z$28,1,IF(SUM($J19:Y19)=0,0,1))))*Z$30</f>
        <v>#N/A</v>
      </c>
      <c r="AA19" s="320" t="e">
        <f ca="1">(IF(SUM($J19:Z19)&gt;($H19-1),0,IF($G19=AA$28,1,IF(SUM($J19:Z19)=0,0,1))))*AA$30</f>
        <v>#N/A</v>
      </c>
      <c r="AB19" s="320" t="e">
        <f ca="1">(IF(SUM($J19:AA19)&gt;($H19-1),0,IF($G19=AB$28,1,IF(SUM($J19:AA19)=0,0,1))))*AB$30</f>
        <v>#N/A</v>
      </c>
      <c r="AC19" s="320" t="e">
        <f ca="1">(IF(SUM($J19:AB19)&gt;($H19-1),0,IF($G19=AC$28,1,IF(SUM($J19:AB19)=0,0,1))))*AC$30</f>
        <v>#N/A</v>
      </c>
      <c r="AD19" s="320" t="e">
        <f ca="1">(IF(SUM($J19:AC19)&gt;($H19-1),0,IF($G19=AD$28,1,IF(SUM($J19:AC19)=0,0,1))))*AD$30</f>
        <v>#N/A</v>
      </c>
      <c r="AE19" s="320" t="e">
        <f ca="1">(IF(SUM($J19:AD19)&gt;($H19-1),0,IF($G19=AE$28,1,IF(SUM($J19:AD19)=0,0,1))))*AE$30</f>
        <v>#N/A</v>
      </c>
      <c r="AF19" s="320" t="e">
        <f ca="1">(IF(SUM($J19:AE19)&gt;($H19-1),0,IF($G19=AF$28,1,IF(SUM($J19:AE19)=0,0,1))))*AF$30</f>
        <v>#N/A</v>
      </c>
      <c r="AG19" s="321" t="e">
        <f ca="1">(IF(SUM($J19:AF19)&gt;($H19-1),0,IF($G19=AG$28,1,IF(SUM($J19:AF19)=0,0,1))))*AG$30</f>
        <v>#N/A</v>
      </c>
      <c r="AH19" s="319" t="e">
        <f ca="1">(IF(SUM($J19:AG19)&gt;($H19-1),0,IF($G19=AH$28,1,IF(SUM($J19:AG19)=0,0,1))))*AH$30</f>
        <v>#N/A</v>
      </c>
      <c r="AI19" s="320" t="e">
        <f ca="1">(IF(SUM($J19:AH19)&gt;($H19-1),0,IF($G19=AI$28,1,IF(SUM($J19:AH19)=0,0,1))))*AI$30</f>
        <v>#N/A</v>
      </c>
      <c r="AJ19" s="320" t="e">
        <f ca="1">(IF(SUM($J19:AI19)&gt;($H19-1),0,IF($G19=AJ$28,1,IF(SUM($J19:AI19)=0,0,1))))*AJ$30</f>
        <v>#N/A</v>
      </c>
      <c r="AK19" s="320" t="e">
        <f ca="1">(IF(SUM($J19:AJ19)&gt;($H19-1),0,IF($G19=AK$28,1,IF(SUM($J19:AJ19)=0,0,1))))*AK$30</f>
        <v>#N/A</v>
      </c>
      <c r="AL19" s="320" t="e">
        <f ca="1">(IF(SUM($J19:AK19)&gt;($H19-1),0,IF($G19=AL$28,1,IF(SUM($J19:AK19)=0,0,1))))*AL$30</f>
        <v>#N/A</v>
      </c>
      <c r="AM19" s="320" t="e">
        <f ca="1">(IF(SUM($J19:AL19)&gt;($H19-1),0,IF($G19=AM$28,1,IF(SUM($J19:AL19)=0,0,1))))*AM$30</f>
        <v>#N/A</v>
      </c>
      <c r="AN19" s="320" t="e">
        <f ca="1">(IF(SUM($J19:AM19)&gt;($H19-1),0,IF($G19=AN$28,1,IF(SUM($J19:AM19)=0,0,1))))*AN$30</f>
        <v>#N/A</v>
      </c>
      <c r="AO19" s="320" t="e">
        <f ca="1">(IF(SUM($J19:AN19)&gt;($H19-1),0,IF($G19=AO$28,1,IF(SUM($J19:AN19)=0,0,1))))*AO$30</f>
        <v>#N/A</v>
      </c>
      <c r="AP19" s="320" t="e">
        <f ca="1">(IF(SUM($J19:AO19)&gt;($H19-1),0,IF($G19=AP$28,1,IF(SUM($J19:AO19)=0,0,1))))*AP$30</f>
        <v>#N/A</v>
      </c>
      <c r="AQ19" s="320" t="e">
        <f ca="1">(IF(SUM($J19:AP19)&gt;($H19-1),0,IF($G19=AQ$28,1,IF(SUM($J19:AP19)=0,0,1))))*AQ$30</f>
        <v>#N/A</v>
      </c>
      <c r="AR19" s="320" t="e">
        <f ca="1">(IF(SUM($J19:AQ19)&gt;($H19-1),0,IF($G19=AR$28,1,IF(SUM($J19:AQ19)=0,0,1))))*AR$30</f>
        <v>#N/A</v>
      </c>
      <c r="AS19" s="321" t="e">
        <f ca="1">(IF(SUM($J19:AR19)&gt;($H19-1),0,IF($G19=AS$28,1,IF(SUM($J19:AR19)=0,0,1))))*AS$30</f>
        <v>#N/A</v>
      </c>
      <c r="AT19" s="319" t="e">
        <f ca="1">(IF(SUM($J19:AS19)&gt;($H19-1),0,IF($G19=AT$28,1,IF(SUM($J19:AS19)=0,0,1))))*AT$30</f>
        <v>#N/A</v>
      </c>
      <c r="AU19" s="320" t="e">
        <f ca="1">(IF(SUM($J19:AT19)&gt;($H19-1),0,IF($G19=AU$28,1,IF(SUM($J19:AT19)=0,0,1))))*AU$30</f>
        <v>#N/A</v>
      </c>
      <c r="AV19" s="320" t="e">
        <f ca="1">(IF(SUM($J19:AU19)&gt;($H19-1),0,IF($G19=AV$28,1,IF(SUM($J19:AU19)=0,0,1))))*AV$30</f>
        <v>#N/A</v>
      </c>
      <c r="AW19" s="320" t="e">
        <f ca="1">(IF(SUM($J19:AV19)&gt;($H19-1),0,IF($G19=AW$28,1,IF(SUM($J19:AV19)=0,0,1))))*AW$30</f>
        <v>#N/A</v>
      </c>
      <c r="AX19" s="320" t="e">
        <f ca="1">(IF(SUM($J19:AW19)&gt;($H19-1),0,IF($G19=AX$28,1,IF(SUM($J19:AW19)=0,0,1))))*AX$30</f>
        <v>#N/A</v>
      </c>
      <c r="AY19" s="320" t="e">
        <f ca="1">(IF(SUM($J19:AX19)&gt;($H19-1),0,IF($G19=AY$28,1,IF(SUM($J19:AX19)=0,0,1))))*AY$30</f>
        <v>#N/A</v>
      </c>
      <c r="AZ19" s="320" t="e">
        <f ca="1">(IF(SUM($J19:AY19)&gt;($H19-1),0,IF($G19=AZ$28,1,IF(SUM($J19:AY19)=0,0,1))))*AZ$30</f>
        <v>#N/A</v>
      </c>
      <c r="BA19" s="320" t="e">
        <f ca="1">(IF(SUM($J19:AZ19)&gt;($H19-1),0,IF($G19=BA$28,1,IF(SUM($J19:AZ19)=0,0,1))))*BA$30</f>
        <v>#N/A</v>
      </c>
      <c r="BB19" s="320" t="e">
        <f ca="1">(IF(SUM($J19:BA19)&gt;($H19-1),0,IF($G19=BB$28,1,IF(SUM($J19:BA19)=0,0,1))))*BB$30</f>
        <v>#N/A</v>
      </c>
      <c r="BC19" s="320" t="e">
        <f ca="1">(IF(SUM($J19:BB19)&gt;($H19-1),0,IF($G19=BC$28,1,IF(SUM($J19:BB19)=0,0,1))))*BC$30</f>
        <v>#N/A</v>
      </c>
      <c r="BD19" s="320" t="e">
        <f ca="1">(IF(SUM($J19:BC19)&gt;($H19-1),0,IF($G19=BD$28,1,IF(SUM($J19:BC19)=0,0,1))))*BD$30</f>
        <v>#N/A</v>
      </c>
      <c r="BE19" s="321" t="e">
        <f ca="1">(IF(SUM($J19:BD19)&gt;($H19-1),0,IF($G19=BE$28,1,IF(SUM($J19:BD19)=0,0,1))))*BE$30</f>
        <v>#N/A</v>
      </c>
      <c r="BF19" s="322"/>
      <c r="BG19" s="323"/>
      <c r="BH19" s="323"/>
      <c r="BI19" s="323"/>
      <c r="BJ19" s="323"/>
      <c r="BK19" s="323"/>
      <c r="BL19" s="323"/>
      <c r="BM19" s="323"/>
      <c r="BN19" s="323"/>
      <c r="BO19" s="323"/>
      <c r="BP19" s="323"/>
      <c r="BQ19" s="323"/>
      <c r="BR19" s="323"/>
      <c r="BS19" s="323"/>
      <c r="BT19" s="323"/>
      <c r="BU19" s="323"/>
      <c r="BV19" s="323"/>
      <c r="BW19" s="323"/>
      <c r="BX19" s="323"/>
      <c r="BY19" s="323"/>
      <c r="BZ19" s="324">
        <f t="shared" si="3"/>
        <v>0</v>
      </c>
      <c r="CA19" s="325" t="str">
        <f t="shared" si="5"/>
        <v/>
      </c>
      <c r="CG19" s="169">
        <f t="shared" si="4"/>
        <v>0</v>
      </c>
    </row>
    <row r="20" spans="1:110" x14ac:dyDescent="0.25">
      <c r="A20" s="169" t="s">
        <v>65</v>
      </c>
      <c r="B20" s="314" t="s">
        <v>639</v>
      </c>
      <c r="C20" s="315"/>
      <c r="D20" s="315"/>
      <c r="E20" s="315"/>
      <c r="F20" s="315"/>
      <c r="G20" s="326"/>
      <c r="H20" s="315"/>
      <c r="I20" s="318">
        <f t="shared" si="0"/>
        <v>0</v>
      </c>
      <c r="J20" s="319">
        <f t="shared" ca="1" si="1"/>
        <v>0</v>
      </c>
      <c r="K20" s="320">
        <f t="shared" ca="1" si="6"/>
        <v>0</v>
      </c>
      <c r="L20" s="320" t="e">
        <f ca="1">(IF(SUM($J20:K20)&gt;($H20-1),0,IF($G20=L$28,1,IF(SUM($J20:K20)=0,0,1))))*L$30</f>
        <v>#N/A</v>
      </c>
      <c r="M20" s="320" t="e">
        <f ca="1">(IF(SUM($J20:L20)&gt;($H20-1),0,IF($G20=M$28,1,IF(SUM($J20:L20)=0,0,1))))*M$30</f>
        <v>#N/A</v>
      </c>
      <c r="N20" s="320" t="e">
        <f ca="1">(IF(SUM($J20:M20)&gt;($H20-1),0,IF($G20=N$28,1,IF(SUM($J20:M20)=0,0,1))))*N$30</f>
        <v>#N/A</v>
      </c>
      <c r="O20" s="320" t="e">
        <f ca="1">(IF(SUM($J20:N20)&gt;($H20-1),0,IF($G20=O$28,1,IF(SUM($J20:N20)=0,0,1))))*O$30</f>
        <v>#N/A</v>
      </c>
      <c r="P20" s="320" t="e">
        <f ca="1">(IF(SUM($J20:O20)&gt;($H20-1),0,IF($G20=P$28,1,IF(SUM($J20:O20)=0,0,1))))*P$30</f>
        <v>#N/A</v>
      </c>
      <c r="Q20" s="320" t="e">
        <f ca="1">(IF(SUM($J20:P20)&gt;($H20-1),0,IF($G20=Q$28,1,IF(SUM($J20:P20)=0,0,1))))*Q$30</f>
        <v>#N/A</v>
      </c>
      <c r="R20" s="320" t="e">
        <f ca="1">(IF(SUM($J20:Q20)&gt;($H20-1),0,IF($G20=R$28,1,IF(SUM($J20:Q20)=0,0,1))))*R$30</f>
        <v>#N/A</v>
      </c>
      <c r="S20" s="320" t="e">
        <f ca="1">(IF(SUM($J20:R20)&gt;($H20-1),0,IF($G20=S$28,1,IF(SUM($J20:R20)=0,0,1))))*S$30</f>
        <v>#N/A</v>
      </c>
      <c r="T20" s="320" t="e">
        <f ca="1">(IF(SUM($J20:S20)&gt;($H20-1),0,IF($G20=T$28,1,IF(SUM($J20:S20)=0,0,1))))*T$30</f>
        <v>#N/A</v>
      </c>
      <c r="U20" s="321" t="e">
        <f ca="1">(IF(SUM($J20:T20)&gt;($H20-1),0,IF($G20=U$28,1,IF(SUM($J20:T20)=0,0,1))))*U$30</f>
        <v>#N/A</v>
      </c>
      <c r="V20" s="319" t="e">
        <f ca="1">(IF(SUM($J20:U20)&gt;($H20-1),0,IF($G20=V$28,1,IF(SUM($J20:U20)=0,0,1))))*V$30</f>
        <v>#N/A</v>
      </c>
      <c r="W20" s="320" t="e">
        <f ca="1">(IF(SUM($J20:V20)&gt;($H20-1),0,IF($G20=W$28,1,IF(SUM($J20:V20)=0,0,1))))*W$30</f>
        <v>#N/A</v>
      </c>
      <c r="X20" s="320" t="e">
        <f ca="1">(IF(SUM($J20:W20)&gt;($H20-1),0,IF($G20=X$28,1,IF(SUM($J20:W20)=0,0,1))))*X$30</f>
        <v>#N/A</v>
      </c>
      <c r="Y20" s="320" t="e">
        <f ca="1">(IF(SUM($J20:X20)&gt;($H20-1),0,IF($G20=Y$28,1,IF(SUM($J20:X20)=0,0,1))))*Y$30</f>
        <v>#N/A</v>
      </c>
      <c r="Z20" s="320" t="e">
        <f ca="1">(IF(SUM($J20:Y20)&gt;($H20-1),0,IF($G20=Z$28,1,IF(SUM($J20:Y20)=0,0,1))))*Z$30</f>
        <v>#N/A</v>
      </c>
      <c r="AA20" s="320" t="e">
        <f ca="1">(IF(SUM($J20:Z20)&gt;($H20-1),0,IF($G20=AA$28,1,IF(SUM($J20:Z20)=0,0,1))))*AA$30</f>
        <v>#N/A</v>
      </c>
      <c r="AB20" s="320" t="e">
        <f ca="1">(IF(SUM($J20:AA20)&gt;($H20-1),0,IF($G20=AB$28,1,IF(SUM($J20:AA20)=0,0,1))))*AB$30</f>
        <v>#N/A</v>
      </c>
      <c r="AC20" s="320" t="e">
        <f ca="1">(IF(SUM($J20:AB20)&gt;($H20-1),0,IF($G20=AC$28,1,IF(SUM($J20:AB20)=0,0,1))))*AC$30</f>
        <v>#N/A</v>
      </c>
      <c r="AD20" s="320" t="e">
        <f ca="1">(IF(SUM($J20:AC20)&gt;($H20-1),0,IF($G20=AD$28,1,IF(SUM($J20:AC20)=0,0,1))))*AD$30</f>
        <v>#N/A</v>
      </c>
      <c r="AE20" s="320" t="e">
        <f ca="1">(IF(SUM($J20:AD20)&gt;($H20-1),0,IF($G20=AE$28,1,IF(SUM($J20:AD20)=0,0,1))))*AE$30</f>
        <v>#N/A</v>
      </c>
      <c r="AF20" s="320" t="e">
        <f ca="1">(IF(SUM($J20:AE20)&gt;($H20-1),0,IF($G20=AF$28,1,IF(SUM($J20:AE20)=0,0,1))))*AF$30</f>
        <v>#N/A</v>
      </c>
      <c r="AG20" s="321" t="e">
        <f ca="1">(IF(SUM($J20:AF20)&gt;($H20-1),0,IF($G20=AG$28,1,IF(SUM($J20:AF20)=0,0,1))))*AG$30</f>
        <v>#N/A</v>
      </c>
      <c r="AH20" s="319" t="e">
        <f ca="1">(IF(SUM($J20:AG20)&gt;($H20-1),0,IF($G20=AH$28,1,IF(SUM($J20:AG20)=0,0,1))))*AH$30</f>
        <v>#N/A</v>
      </c>
      <c r="AI20" s="320" t="e">
        <f ca="1">(IF(SUM($J20:AH20)&gt;($H20-1),0,IF($G20=AI$28,1,IF(SUM($J20:AH20)=0,0,1))))*AI$30</f>
        <v>#N/A</v>
      </c>
      <c r="AJ20" s="320" t="e">
        <f ca="1">(IF(SUM($J20:AI20)&gt;($H20-1),0,IF($G20=AJ$28,1,IF(SUM($J20:AI20)=0,0,1))))*AJ$30</f>
        <v>#N/A</v>
      </c>
      <c r="AK20" s="320" t="e">
        <f ca="1">(IF(SUM($J20:AJ20)&gt;($H20-1),0,IF($G20=AK$28,1,IF(SUM($J20:AJ20)=0,0,1))))*AK$30</f>
        <v>#N/A</v>
      </c>
      <c r="AL20" s="320" t="e">
        <f ca="1">(IF(SUM($J20:AK20)&gt;($H20-1),0,IF($G20=AL$28,1,IF(SUM($J20:AK20)=0,0,1))))*AL$30</f>
        <v>#N/A</v>
      </c>
      <c r="AM20" s="320" t="e">
        <f ca="1">(IF(SUM($J20:AL20)&gt;($H20-1),0,IF($G20=AM$28,1,IF(SUM($J20:AL20)=0,0,1))))*AM$30</f>
        <v>#N/A</v>
      </c>
      <c r="AN20" s="320" t="e">
        <f ca="1">(IF(SUM($J20:AM20)&gt;($H20-1),0,IF($G20=AN$28,1,IF(SUM($J20:AM20)=0,0,1))))*AN$30</f>
        <v>#N/A</v>
      </c>
      <c r="AO20" s="320" t="e">
        <f ca="1">(IF(SUM($J20:AN20)&gt;($H20-1),0,IF($G20=AO$28,1,IF(SUM($J20:AN20)=0,0,1))))*AO$30</f>
        <v>#N/A</v>
      </c>
      <c r="AP20" s="320" t="e">
        <f ca="1">(IF(SUM($J20:AO20)&gt;($H20-1),0,IF($G20=AP$28,1,IF(SUM($J20:AO20)=0,0,1))))*AP$30</f>
        <v>#N/A</v>
      </c>
      <c r="AQ20" s="320" t="e">
        <f ca="1">(IF(SUM($J20:AP20)&gt;($H20-1),0,IF($G20=AQ$28,1,IF(SUM($J20:AP20)=0,0,1))))*AQ$30</f>
        <v>#N/A</v>
      </c>
      <c r="AR20" s="320" t="e">
        <f ca="1">(IF(SUM($J20:AQ20)&gt;($H20-1),0,IF($G20=AR$28,1,IF(SUM($J20:AQ20)=0,0,1))))*AR$30</f>
        <v>#N/A</v>
      </c>
      <c r="AS20" s="321" t="e">
        <f ca="1">(IF(SUM($J20:AR20)&gt;($H20-1),0,IF($G20=AS$28,1,IF(SUM($J20:AR20)=0,0,1))))*AS$30</f>
        <v>#N/A</v>
      </c>
      <c r="AT20" s="319" t="e">
        <f ca="1">(IF(SUM($J20:AS20)&gt;($H20-1),0,IF($G20=AT$28,1,IF(SUM($J20:AS20)=0,0,1))))*AT$30</f>
        <v>#N/A</v>
      </c>
      <c r="AU20" s="320" t="e">
        <f ca="1">(IF(SUM($J20:AT20)&gt;($H20-1),0,IF($G20=AU$28,1,IF(SUM($J20:AT20)=0,0,1))))*AU$30</f>
        <v>#N/A</v>
      </c>
      <c r="AV20" s="320" t="e">
        <f ca="1">(IF(SUM($J20:AU20)&gt;($H20-1),0,IF($G20=AV$28,1,IF(SUM($J20:AU20)=0,0,1))))*AV$30</f>
        <v>#N/A</v>
      </c>
      <c r="AW20" s="320" t="e">
        <f ca="1">(IF(SUM($J20:AV20)&gt;($H20-1),0,IF($G20=AW$28,1,IF(SUM($J20:AV20)=0,0,1))))*AW$30</f>
        <v>#N/A</v>
      </c>
      <c r="AX20" s="320" t="e">
        <f ca="1">(IF(SUM($J20:AW20)&gt;($H20-1),0,IF($G20=AX$28,1,IF(SUM($J20:AW20)=0,0,1))))*AX$30</f>
        <v>#N/A</v>
      </c>
      <c r="AY20" s="320" t="e">
        <f ca="1">(IF(SUM($J20:AX20)&gt;($H20-1),0,IF($G20=AY$28,1,IF(SUM($J20:AX20)=0,0,1))))*AY$30</f>
        <v>#N/A</v>
      </c>
      <c r="AZ20" s="320" t="e">
        <f ca="1">(IF(SUM($J20:AY20)&gt;($H20-1),0,IF($G20=AZ$28,1,IF(SUM($J20:AY20)=0,0,1))))*AZ$30</f>
        <v>#N/A</v>
      </c>
      <c r="BA20" s="320" t="e">
        <f ca="1">(IF(SUM($J20:AZ20)&gt;($H20-1),0,IF($G20=BA$28,1,IF(SUM($J20:AZ20)=0,0,1))))*BA$30</f>
        <v>#N/A</v>
      </c>
      <c r="BB20" s="320" t="e">
        <f ca="1">(IF(SUM($J20:BA20)&gt;($H20-1),0,IF($G20=BB$28,1,IF(SUM($J20:BA20)=0,0,1))))*BB$30</f>
        <v>#N/A</v>
      </c>
      <c r="BC20" s="320" t="e">
        <f ca="1">(IF(SUM($J20:BB20)&gt;($H20-1),0,IF($G20=BC$28,1,IF(SUM($J20:BB20)=0,0,1))))*BC$30</f>
        <v>#N/A</v>
      </c>
      <c r="BD20" s="320" t="e">
        <f ca="1">(IF(SUM($J20:BC20)&gt;($H20-1),0,IF($G20=BD$28,1,IF(SUM($J20:BC20)=0,0,1))))*BD$30</f>
        <v>#N/A</v>
      </c>
      <c r="BE20" s="321" t="e">
        <f ca="1">(IF(SUM($J20:BD20)&gt;($H20-1),0,IF($G20=BE$28,1,IF(SUM($J20:BD20)=0,0,1))))*BE$30</f>
        <v>#N/A</v>
      </c>
      <c r="BF20" s="322"/>
      <c r="BG20" s="323"/>
      <c r="BH20" s="323"/>
      <c r="BI20" s="323"/>
      <c r="BJ20" s="323"/>
      <c r="BK20" s="323"/>
      <c r="BL20" s="323"/>
      <c r="BM20" s="323"/>
      <c r="BN20" s="323"/>
      <c r="BO20" s="323"/>
      <c r="BP20" s="323"/>
      <c r="BQ20" s="323"/>
      <c r="BR20" s="323"/>
      <c r="BS20" s="323"/>
      <c r="BT20" s="323"/>
      <c r="BU20" s="323"/>
      <c r="BV20" s="323"/>
      <c r="BW20" s="323"/>
      <c r="BX20" s="323"/>
      <c r="BY20" s="323"/>
      <c r="BZ20" s="324">
        <f t="shared" si="3"/>
        <v>0</v>
      </c>
      <c r="CA20" s="325" t="str">
        <f t="shared" si="5"/>
        <v/>
      </c>
      <c r="CG20" s="169">
        <f t="shared" si="4"/>
        <v>0</v>
      </c>
    </row>
    <row r="21" spans="1:110" x14ac:dyDescent="0.25">
      <c r="A21" s="169" t="s">
        <v>66</v>
      </c>
      <c r="B21" s="314" t="s">
        <v>640</v>
      </c>
      <c r="C21" s="315"/>
      <c r="D21" s="315"/>
      <c r="E21" s="315"/>
      <c r="F21" s="315"/>
      <c r="G21" s="326"/>
      <c r="H21" s="315"/>
      <c r="I21" s="318">
        <f t="shared" si="0"/>
        <v>0</v>
      </c>
      <c r="J21" s="319">
        <f t="shared" ca="1" si="1"/>
        <v>0</v>
      </c>
      <c r="K21" s="320">
        <f t="shared" ca="1" si="6"/>
        <v>0</v>
      </c>
      <c r="L21" s="320" t="e">
        <f ca="1">(IF(SUM($J21:K21)&gt;($H21-1),0,IF($G21=L$28,1,IF(SUM($J21:K21)=0,0,1))))*L$30</f>
        <v>#N/A</v>
      </c>
      <c r="M21" s="320" t="e">
        <f ca="1">(IF(SUM($J21:L21)&gt;($H21-1),0,IF($G21=M$28,1,IF(SUM($J21:L21)=0,0,1))))*M$30</f>
        <v>#N/A</v>
      </c>
      <c r="N21" s="320" t="e">
        <f ca="1">(IF(SUM($J21:M21)&gt;($H21-1),0,IF($G21=N$28,1,IF(SUM($J21:M21)=0,0,1))))*N$30</f>
        <v>#N/A</v>
      </c>
      <c r="O21" s="320" t="e">
        <f ca="1">(IF(SUM($J21:N21)&gt;($H21-1),0,IF($G21=O$28,1,IF(SUM($J21:N21)=0,0,1))))*O$30</f>
        <v>#N/A</v>
      </c>
      <c r="P21" s="320" t="e">
        <f ca="1">(IF(SUM($J21:O21)&gt;($H21-1),0,IF($G21=P$28,1,IF(SUM($J21:O21)=0,0,1))))*P$30</f>
        <v>#N/A</v>
      </c>
      <c r="Q21" s="320" t="e">
        <f ca="1">(IF(SUM($J21:P21)&gt;($H21-1),0,IF($G21=Q$28,1,IF(SUM($J21:P21)=0,0,1))))*Q$30</f>
        <v>#N/A</v>
      </c>
      <c r="R21" s="320" t="e">
        <f ca="1">(IF(SUM($J21:Q21)&gt;($H21-1),0,IF($G21=R$28,1,IF(SUM($J21:Q21)=0,0,1))))*R$30</f>
        <v>#N/A</v>
      </c>
      <c r="S21" s="320" t="e">
        <f ca="1">(IF(SUM($J21:R21)&gt;($H21-1),0,IF($G21=S$28,1,IF(SUM($J21:R21)=0,0,1))))*S$30</f>
        <v>#N/A</v>
      </c>
      <c r="T21" s="320" t="e">
        <f ca="1">(IF(SUM($J21:S21)&gt;($H21-1),0,IF($G21=T$28,1,IF(SUM($J21:S21)=0,0,1))))*T$30</f>
        <v>#N/A</v>
      </c>
      <c r="U21" s="321" t="e">
        <f ca="1">(IF(SUM($J21:T21)&gt;($H21-1),0,IF($G21=U$28,1,IF(SUM($J21:T21)=0,0,1))))*U$30</f>
        <v>#N/A</v>
      </c>
      <c r="V21" s="319" t="e">
        <f ca="1">(IF(SUM($J21:U21)&gt;($H21-1),0,IF($G21=V$28,1,IF(SUM($J21:U21)=0,0,1))))*V$30</f>
        <v>#N/A</v>
      </c>
      <c r="W21" s="320" t="e">
        <f ca="1">(IF(SUM($J21:V21)&gt;($H21-1),0,IF($G21=W$28,1,IF(SUM($J21:V21)=0,0,1))))*W$30</f>
        <v>#N/A</v>
      </c>
      <c r="X21" s="320" t="e">
        <f ca="1">(IF(SUM($J21:W21)&gt;($H21-1),0,IF($G21=X$28,1,IF(SUM($J21:W21)=0,0,1))))*X$30</f>
        <v>#N/A</v>
      </c>
      <c r="Y21" s="320" t="e">
        <f ca="1">(IF(SUM($J21:X21)&gt;($H21-1),0,IF($G21=Y$28,1,IF(SUM($J21:X21)=0,0,1))))*Y$30</f>
        <v>#N/A</v>
      </c>
      <c r="Z21" s="320" t="e">
        <f ca="1">(IF(SUM($J21:Y21)&gt;($H21-1),0,IF($G21=Z$28,1,IF(SUM($J21:Y21)=0,0,1))))*Z$30</f>
        <v>#N/A</v>
      </c>
      <c r="AA21" s="320" t="e">
        <f ca="1">(IF(SUM($J21:Z21)&gt;($H21-1),0,IF($G21=AA$28,1,IF(SUM($J21:Z21)=0,0,1))))*AA$30</f>
        <v>#N/A</v>
      </c>
      <c r="AB21" s="320" t="e">
        <f ca="1">(IF(SUM($J21:AA21)&gt;($H21-1),0,IF($G21=AB$28,1,IF(SUM($J21:AA21)=0,0,1))))*AB$30</f>
        <v>#N/A</v>
      </c>
      <c r="AC21" s="320" t="e">
        <f ca="1">(IF(SUM($J21:AB21)&gt;($H21-1),0,IF($G21=AC$28,1,IF(SUM($J21:AB21)=0,0,1))))*AC$30</f>
        <v>#N/A</v>
      </c>
      <c r="AD21" s="320" t="e">
        <f ca="1">(IF(SUM($J21:AC21)&gt;($H21-1),0,IF($G21=AD$28,1,IF(SUM($J21:AC21)=0,0,1))))*AD$30</f>
        <v>#N/A</v>
      </c>
      <c r="AE21" s="320" t="e">
        <f ca="1">(IF(SUM($J21:AD21)&gt;($H21-1),0,IF($G21=AE$28,1,IF(SUM($J21:AD21)=0,0,1))))*AE$30</f>
        <v>#N/A</v>
      </c>
      <c r="AF21" s="320" t="e">
        <f ca="1">(IF(SUM($J21:AE21)&gt;($H21-1),0,IF($G21=AF$28,1,IF(SUM($J21:AE21)=0,0,1))))*AF$30</f>
        <v>#N/A</v>
      </c>
      <c r="AG21" s="321" t="e">
        <f ca="1">(IF(SUM($J21:AF21)&gt;($H21-1),0,IF($G21=AG$28,1,IF(SUM($J21:AF21)=0,0,1))))*AG$30</f>
        <v>#N/A</v>
      </c>
      <c r="AH21" s="319" t="e">
        <f ca="1">(IF(SUM($J21:AG21)&gt;($H21-1),0,IF($G21=AH$28,1,IF(SUM($J21:AG21)=0,0,1))))*AH$30</f>
        <v>#N/A</v>
      </c>
      <c r="AI21" s="320" t="e">
        <f ca="1">(IF(SUM($J21:AH21)&gt;($H21-1),0,IF($G21=AI$28,1,IF(SUM($J21:AH21)=0,0,1))))*AI$30</f>
        <v>#N/A</v>
      </c>
      <c r="AJ21" s="320" t="e">
        <f ca="1">(IF(SUM($J21:AI21)&gt;($H21-1),0,IF($G21=AJ$28,1,IF(SUM($J21:AI21)=0,0,1))))*AJ$30</f>
        <v>#N/A</v>
      </c>
      <c r="AK21" s="320" t="e">
        <f ca="1">(IF(SUM($J21:AJ21)&gt;($H21-1),0,IF($G21=AK$28,1,IF(SUM($J21:AJ21)=0,0,1))))*AK$30</f>
        <v>#N/A</v>
      </c>
      <c r="AL21" s="320" t="e">
        <f ca="1">(IF(SUM($J21:AK21)&gt;($H21-1),0,IF($G21=AL$28,1,IF(SUM($J21:AK21)=0,0,1))))*AL$30</f>
        <v>#N/A</v>
      </c>
      <c r="AM21" s="320" t="e">
        <f ca="1">(IF(SUM($J21:AL21)&gt;($H21-1),0,IF($G21=AM$28,1,IF(SUM($J21:AL21)=0,0,1))))*AM$30</f>
        <v>#N/A</v>
      </c>
      <c r="AN21" s="320" t="e">
        <f ca="1">(IF(SUM($J21:AM21)&gt;($H21-1),0,IF($G21=AN$28,1,IF(SUM($J21:AM21)=0,0,1))))*AN$30</f>
        <v>#N/A</v>
      </c>
      <c r="AO21" s="320" t="e">
        <f ca="1">(IF(SUM($J21:AN21)&gt;($H21-1),0,IF($G21=AO$28,1,IF(SUM($J21:AN21)=0,0,1))))*AO$30</f>
        <v>#N/A</v>
      </c>
      <c r="AP21" s="320" t="e">
        <f ca="1">(IF(SUM($J21:AO21)&gt;($H21-1),0,IF($G21=AP$28,1,IF(SUM($J21:AO21)=0,0,1))))*AP$30</f>
        <v>#N/A</v>
      </c>
      <c r="AQ21" s="320" t="e">
        <f ca="1">(IF(SUM($J21:AP21)&gt;($H21-1),0,IF($G21=AQ$28,1,IF(SUM($J21:AP21)=0,0,1))))*AQ$30</f>
        <v>#N/A</v>
      </c>
      <c r="AR21" s="320" t="e">
        <f ca="1">(IF(SUM($J21:AQ21)&gt;($H21-1),0,IF($G21=AR$28,1,IF(SUM($J21:AQ21)=0,0,1))))*AR$30</f>
        <v>#N/A</v>
      </c>
      <c r="AS21" s="321" t="e">
        <f ca="1">(IF(SUM($J21:AR21)&gt;($H21-1),0,IF($G21=AS$28,1,IF(SUM($J21:AR21)=0,0,1))))*AS$30</f>
        <v>#N/A</v>
      </c>
      <c r="AT21" s="319" t="e">
        <f ca="1">(IF(SUM($J21:AS21)&gt;($H21-1),0,IF($G21=AT$28,1,IF(SUM($J21:AS21)=0,0,1))))*AT$30</f>
        <v>#N/A</v>
      </c>
      <c r="AU21" s="320" t="e">
        <f ca="1">(IF(SUM($J21:AT21)&gt;($H21-1),0,IF($G21=AU$28,1,IF(SUM($J21:AT21)=0,0,1))))*AU$30</f>
        <v>#N/A</v>
      </c>
      <c r="AV21" s="320" t="e">
        <f ca="1">(IF(SUM($J21:AU21)&gt;($H21-1),0,IF($G21=AV$28,1,IF(SUM($J21:AU21)=0,0,1))))*AV$30</f>
        <v>#N/A</v>
      </c>
      <c r="AW21" s="320" t="e">
        <f ca="1">(IF(SUM($J21:AV21)&gt;($H21-1),0,IF($G21=AW$28,1,IF(SUM($J21:AV21)=0,0,1))))*AW$30</f>
        <v>#N/A</v>
      </c>
      <c r="AX21" s="320" t="e">
        <f ca="1">(IF(SUM($J21:AW21)&gt;($H21-1),0,IF($G21=AX$28,1,IF(SUM($J21:AW21)=0,0,1))))*AX$30</f>
        <v>#N/A</v>
      </c>
      <c r="AY21" s="320" t="e">
        <f ca="1">(IF(SUM($J21:AX21)&gt;($H21-1),0,IF($G21=AY$28,1,IF(SUM($J21:AX21)=0,0,1))))*AY$30</f>
        <v>#N/A</v>
      </c>
      <c r="AZ21" s="320" t="e">
        <f ca="1">(IF(SUM($J21:AY21)&gt;($H21-1),0,IF($G21=AZ$28,1,IF(SUM($J21:AY21)=0,0,1))))*AZ$30</f>
        <v>#N/A</v>
      </c>
      <c r="BA21" s="320" t="e">
        <f ca="1">(IF(SUM($J21:AZ21)&gt;($H21-1),0,IF($G21=BA$28,1,IF(SUM($J21:AZ21)=0,0,1))))*BA$30</f>
        <v>#N/A</v>
      </c>
      <c r="BB21" s="320" t="e">
        <f ca="1">(IF(SUM($J21:BA21)&gt;($H21-1),0,IF($G21=BB$28,1,IF(SUM($J21:BA21)=0,0,1))))*BB$30</f>
        <v>#N/A</v>
      </c>
      <c r="BC21" s="320" t="e">
        <f ca="1">(IF(SUM($J21:BB21)&gt;($H21-1),0,IF($G21=BC$28,1,IF(SUM($J21:BB21)=0,0,1))))*BC$30</f>
        <v>#N/A</v>
      </c>
      <c r="BD21" s="320" t="e">
        <f ca="1">(IF(SUM($J21:BC21)&gt;($H21-1),0,IF($G21=BD$28,1,IF(SUM($J21:BC21)=0,0,1))))*BD$30</f>
        <v>#N/A</v>
      </c>
      <c r="BE21" s="321" t="e">
        <f ca="1">(IF(SUM($J21:BD21)&gt;($H21-1),0,IF($G21=BE$28,1,IF(SUM($J21:BD21)=0,0,1))))*BE$30</f>
        <v>#N/A</v>
      </c>
      <c r="BF21" s="322"/>
      <c r="BG21" s="323"/>
      <c r="BH21" s="323"/>
      <c r="BI21" s="323"/>
      <c r="BJ21" s="323"/>
      <c r="BK21" s="323"/>
      <c r="BL21" s="323"/>
      <c r="BM21" s="323"/>
      <c r="BN21" s="323"/>
      <c r="BO21" s="323"/>
      <c r="BP21" s="323"/>
      <c r="BQ21" s="323"/>
      <c r="BR21" s="323"/>
      <c r="BS21" s="323"/>
      <c r="BT21" s="323"/>
      <c r="BU21" s="323"/>
      <c r="BV21" s="323"/>
      <c r="BW21" s="323"/>
      <c r="BX21" s="323"/>
      <c r="BY21" s="323"/>
      <c r="BZ21" s="324">
        <f t="shared" si="3"/>
        <v>0</v>
      </c>
      <c r="CA21" s="325" t="str">
        <f t="shared" si="5"/>
        <v/>
      </c>
      <c r="CG21" s="169">
        <f t="shared" si="4"/>
        <v>0</v>
      </c>
    </row>
    <row r="22" spans="1:110" x14ac:dyDescent="0.25">
      <c r="A22" s="169" t="s">
        <v>67</v>
      </c>
      <c r="B22" s="314" t="s">
        <v>641</v>
      </c>
      <c r="C22" s="315"/>
      <c r="D22" s="315"/>
      <c r="E22" s="315"/>
      <c r="F22" s="315"/>
      <c r="G22" s="326"/>
      <c r="H22" s="315"/>
      <c r="I22" s="318">
        <f t="shared" si="0"/>
        <v>0</v>
      </c>
      <c r="J22" s="319">
        <f t="shared" ca="1" si="1"/>
        <v>0</v>
      </c>
      <c r="K22" s="320">
        <f t="shared" ca="1" si="6"/>
        <v>0</v>
      </c>
      <c r="L22" s="320" t="e">
        <f ca="1">(IF(SUM($J22:K22)&gt;($H22-1),0,IF($G22=L$28,1,IF(SUM($J22:K22)=0,0,1))))*L$30</f>
        <v>#N/A</v>
      </c>
      <c r="M22" s="320" t="e">
        <f ca="1">(IF(SUM($J22:L22)&gt;($H22-1),0,IF($G22=M$28,1,IF(SUM($J22:L22)=0,0,1))))*M$30</f>
        <v>#N/A</v>
      </c>
      <c r="N22" s="320" t="e">
        <f ca="1">(IF(SUM($J22:M22)&gt;($H22-1),0,IF($G22=N$28,1,IF(SUM($J22:M22)=0,0,1))))*N$30</f>
        <v>#N/A</v>
      </c>
      <c r="O22" s="320" t="e">
        <f ca="1">(IF(SUM($J22:N22)&gt;($H22-1),0,IF($G22=O$28,1,IF(SUM($J22:N22)=0,0,1))))*O$30</f>
        <v>#N/A</v>
      </c>
      <c r="P22" s="320" t="e">
        <f ca="1">(IF(SUM($J22:O22)&gt;($H22-1),0,IF($G22=P$28,1,IF(SUM($J22:O22)=0,0,1))))*P$30</f>
        <v>#N/A</v>
      </c>
      <c r="Q22" s="320" t="e">
        <f ca="1">(IF(SUM($J22:P22)&gt;($H22-1),0,IF($G22=Q$28,1,IF(SUM($J22:P22)=0,0,1))))*Q$30</f>
        <v>#N/A</v>
      </c>
      <c r="R22" s="320" t="e">
        <f ca="1">(IF(SUM($J22:Q22)&gt;($H22-1),0,IF($G22=R$28,1,IF(SUM($J22:Q22)=0,0,1))))*R$30</f>
        <v>#N/A</v>
      </c>
      <c r="S22" s="320" t="e">
        <f ca="1">(IF(SUM($J22:R22)&gt;($H22-1),0,IF($G22=S$28,1,IF(SUM($J22:R22)=0,0,1))))*S$30</f>
        <v>#N/A</v>
      </c>
      <c r="T22" s="320" t="e">
        <f ca="1">(IF(SUM($J22:S22)&gt;($H22-1),0,IF($G22=T$28,1,IF(SUM($J22:S22)=0,0,1))))*T$30</f>
        <v>#N/A</v>
      </c>
      <c r="U22" s="321" t="e">
        <f ca="1">(IF(SUM($J22:T22)&gt;($H22-1),0,IF($G22=U$28,1,IF(SUM($J22:T22)=0,0,1))))*U$30</f>
        <v>#N/A</v>
      </c>
      <c r="V22" s="319" t="e">
        <f ca="1">(IF(SUM($J22:U22)&gt;($H22-1),0,IF($G22=V$28,1,IF(SUM($J22:U22)=0,0,1))))*V$30</f>
        <v>#N/A</v>
      </c>
      <c r="W22" s="320" t="e">
        <f ca="1">(IF(SUM($J22:V22)&gt;($H22-1),0,IF($G22=W$28,1,IF(SUM($J22:V22)=0,0,1))))*W$30</f>
        <v>#N/A</v>
      </c>
      <c r="X22" s="320" t="e">
        <f ca="1">(IF(SUM($J22:W22)&gt;($H22-1),0,IF($G22=X$28,1,IF(SUM($J22:W22)=0,0,1))))*X$30</f>
        <v>#N/A</v>
      </c>
      <c r="Y22" s="320" t="e">
        <f ca="1">(IF(SUM($J22:X22)&gt;($H22-1),0,IF($G22=Y$28,1,IF(SUM($J22:X22)=0,0,1))))*Y$30</f>
        <v>#N/A</v>
      </c>
      <c r="Z22" s="320" t="e">
        <f ca="1">(IF(SUM($J22:Y22)&gt;($H22-1),0,IF($G22=Z$28,1,IF(SUM($J22:Y22)=0,0,1))))*Z$30</f>
        <v>#N/A</v>
      </c>
      <c r="AA22" s="320" t="e">
        <f ca="1">(IF(SUM($J22:Z22)&gt;($H22-1),0,IF($G22=AA$28,1,IF(SUM($J22:Z22)=0,0,1))))*AA$30</f>
        <v>#N/A</v>
      </c>
      <c r="AB22" s="320" t="e">
        <f ca="1">(IF(SUM($J22:AA22)&gt;($H22-1),0,IF($G22=AB$28,1,IF(SUM($J22:AA22)=0,0,1))))*AB$30</f>
        <v>#N/A</v>
      </c>
      <c r="AC22" s="320" t="e">
        <f ca="1">(IF(SUM($J22:AB22)&gt;($H22-1),0,IF($G22=AC$28,1,IF(SUM($J22:AB22)=0,0,1))))*AC$30</f>
        <v>#N/A</v>
      </c>
      <c r="AD22" s="320" t="e">
        <f ca="1">(IF(SUM($J22:AC22)&gt;($H22-1),0,IF($G22=AD$28,1,IF(SUM($J22:AC22)=0,0,1))))*AD$30</f>
        <v>#N/A</v>
      </c>
      <c r="AE22" s="320" t="e">
        <f ca="1">(IF(SUM($J22:AD22)&gt;($H22-1),0,IF($G22=AE$28,1,IF(SUM($J22:AD22)=0,0,1))))*AE$30</f>
        <v>#N/A</v>
      </c>
      <c r="AF22" s="320" t="e">
        <f ca="1">(IF(SUM($J22:AE22)&gt;($H22-1),0,IF($G22=AF$28,1,IF(SUM($J22:AE22)=0,0,1))))*AF$30</f>
        <v>#N/A</v>
      </c>
      <c r="AG22" s="321" t="e">
        <f ca="1">(IF(SUM($J22:AF22)&gt;($H22-1),0,IF($G22=AG$28,1,IF(SUM($J22:AF22)=0,0,1))))*AG$30</f>
        <v>#N/A</v>
      </c>
      <c r="AH22" s="319" t="e">
        <f ca="1">(IF(SUM($J22:AG22)&gt;($H22-1),0,IF($G22=AH$28,1,IF(SUM($J22:AG22)=0,0,1))))*AH$30</f>
        <v>#N/A</v>
      </c>
      <c r="AI22" s="320" t="e">
        <f ca="1">(IF(SUM($J22:AH22)&gt;($H22-1),0,IF($G22=AI$28,1,IF(SUM($J22:AH22)=0,0,1))))*AI$30</f>
        <v>#N/A</v>
      </c>
      <c r="AJ22" s="320" t="e">
        <f ca="1">(IF(SUM($J22:AI22)&gt;($H22-1),0,IF($G22=AJ$28,1,IF(SUM($J22:AI22)=0,0,1))))*AJ$30</f>
        <v>#N/A</v>
      </c>
      <c r="AK22" s="320" t="e">
        <f ca="1">(IF(SUM($J22:AJ22)&gt;($H22-1),0,IF($G22=AK$28,1,IF(SUM($J22:AJ22)=0,0,1))))*AK$30</f>
        <v>#N/A</v>
      </c>
      <c r="AL22" s="320" t="e">
        <f ca="1">(IF(SUM($J22:AK22)&gt;($H22-1),0,IF($G22=AL$28,1,IF(SUM($J22:AK22)=0,0,1))))*AL$30</f>
        <v>#N/A</v>
      </c>
      <c r="AM22" s="320" t="e">
        <f ca="1">(IF(SUM($J22:AL22)&gt;($H22-1),0,IF($G22=AM$28,1,IF(SUM($J22:AL22)=0,0,1))))*AM$30</f>
        <v>#N/A</v>
      </c>
      <c r="AN22" s="320" t="e">
        <f ca="1">(IF(SUM($J22:AM22)&gt;($H22-1),0,IF($G22=AN$28,1,IF(SUM($J22:AM22)=0,0,1))))*AN$30</f>
        <v>#N/A</v>
      </c>
      <c r="AO22" s="320" t="e">
        <f ca="1">(IF(SUM($J22:AN22)&gt;($H22-1),0,IF($G22=AO$28,1,IF(SUM($J22:AN22)=0,0,1))))*AO$30</f>
        <v>#N/A</v>
      </c>
      <c r="AP22" s="320" t="e">
        <f ca="1">(IF(SUM($J22:AO22)&gt;($H22-1),0,IF($G22=AP$28,1,IF(SUM($J22:AO22)=0,0,1))))*AP$30</f>
        <v>#N/A</v>
      </c>
      <c r="AQ22" s="320" t="e">
        <f ca="1">(IF(SUM($J22:AP22)&gt;($H22-1),0,IF($G22=AQ$28,1,IF(SUM($J22:AP22)=0,0,1))))*AQ$30</f>
        <v>#N/A</v>
      </c>
      <c r="AR22" s="320" t="e">
        <f ca="1">(IF(SUM($J22:AQ22)&gt;($H22-1),0,IF($G22=AR$28,1,IF(SUM($J22:AQ22)=0,0,1))))*AR$30</f>
        <v>#N/A</v>
      </c>
      <c r="AS22" s="321" t="e">
        <f ca="1">(IF(SUM($J22:AR22)&gt;($H22-1),0,IF($G22=AS$28,1,IF(SUM($J22:AR22)=0,0,1))))*AS$30</f>
        <v>#N/A</v>
      </c>
      <c r="AT22" s="319" t="e">
        <f ca="1">(IF(SUM($J22:AS22)&gt;($H22-1),0,IF($G22=AT$28,1,IF(SUM($J22:AS22)=0,0,1))))*AT$30</f>
        <v>#N/A</v>
      </c>
      <c r="AU22" s="320" t="e">
        <f ca="1">(IF(SUM($J22:AT22)&gt;($H22-1),0,IF($G22=AU$28,1,IF(SUM($J22:AT22)=0,0,1))))*AU$30</f>
        <v>#N/A</v>
      </c>
      <c r="AV22" s="320" t="e">
        <f ca="1">(IF(SUM($J22:AU22)&gt;($H22-1),0,IF($G22=AV$28,1,IF(SUM($J22:AU22)=0,0,1))))*AV$30</f>
        <v>#N/A</v>
      </c>
      <c r="AW22" s="320" t="e">
        <f ca="1">(IF(SUM($J22:AV22)&gt;($H22-1),0,IF($G22=AW$28,1,IF(SUM($J22:AV22)=0,0,1))))*AW$30</f>
        <v>#N/A</v>
      </c>
      <c r="AX22" s="320" t="e">
        <f ca="1">(IF(SUM($J22:AW22)&gt;($H22-1),0,IF($G22=AX$28,1,IF(SUM($J22:AW22)=0,0,1))))*AX$30</f>
        <v>#N/A</v>
      </c>
      <c r="AY22" s="320" t="e">
        <f ca="1">(IF(SUM($J22:AX22)&gt;($H22-1),0,IF($G22=AY$28,1,IF(SUM($J22:AX22)=0,0,1))))*AY$30</f>
        <v>#N/A</v>
      </c>
      <c r="AZ22" s="320" t="e">
        <f ca="1">(IF(SUM($J22:AY22)&gt;($H22-1),0,IF($G22=AZ$28,1,IF(SUM($J22:AY22)=0,0,1))))*AZ$30</f>
        <v>#N/A</v>
      </c>
      <c r="BA22" s="320" t="e">
        <f ca="1">(IF(SUM($J22:AZ22)&gt;($H22-1),0,IF($G22=BA$28,1,IF(SUM($J22:AZ22)=0,0,1))))*BA$30</f>
        <v>#N/A</v>
      </c>
      <c r="BB22" s="320" t="e">
        <f ca="1">(IF(SUM($J22:BA22)&gt;($H22-1),0,IF($G22=BB$28,1,IF(SUM($J22:BA22)=0,0,1))))*BB$30</f>
        <v>#N/A</v>
      </c>
      <c r="BC22" s="320" t="e">
        <f ca="1">(IF(SUM($J22:BB22)&gt;($H22-1),0,IF($G22=BC$28,1,IF(SUM($J22:BB22)=0,0,1))))*BC$30</f>
        <v>#N/A</v>
      </c>
      <c r="BD22" s="320" t="e">
        <f ca="1">(IF(SUM($J22:BC22)&gt;($H22-1),0,IF($G22=BD$28,1,IF(SUM($J22:BC22)=0,0,1))))*BD$30</f>
        <v>#N/A</v>
      </c>
      <c r="BE22" s="321" t="e">
        <f ca="1">(IF(SUM($J22:BD22)&gt;($H22-1),0,IF($G22=BE$28,1,IF(SUM($J22:BD22)=0,0,1))))*BE$30</f>
        <v>#N/A</v>
      </c>
      <c r="BF22" s="322"/>
      <c r="BG22" s="323"/>
      <c r="BH22" s="323"/>
      <c r="BI22" s="323"/>
      <c r="BJ22" s="323"/>
      <c r="BK22" s="323"/>
      <c r="BL22" s="323"/>
      <c r="BM22" s="323"/>
      <c r="BN22" s="323"/>
      <c r="BO22" s="323"/>
      <c r="BP22" s="323"/>
      <c r="BQ22" s="323"/>
      <c r="BR22" s="323"/>
      <c r="BS22" s="323"/>
      <c r="BT22" s="323"/>
      <c r="BU22" s="323"/>
      <c r="BV22" s="323"/>
      <c r="BW22" s="323"/>
      <c r="BX22" s="323"/>
      <c r="BY22" s="323"/>
      <c r="BZ22" s="324">
        <f t="shared" si="3"/>
        <v>0</v>
      </c>
      <c r="CA22" s="325" t="str">
        <f t="shared" si="5"/>
        <v/>
      </c>
      <c r="CG22" s="169">
        <f t="shared" si="4"/>
        <v>0</v>
      </c>
    </row>
    <row r="23" spans="1:110" x14ac:dyDescent="0.25">
      <c r="A23" s="169" t="s">
        <v>68</v>
      </c>
      <c r="B23" s="314" t="s">
        <v>642</v>
      </c>
      <c r="C23" s="315"/>
      <c r="D23" s="315"/>
      <c r="E23" s="315"/>
      <c r="F23" s="315"/>
      <c r="G23" s="326"/>
      <c r="H23" s="315"/>
      <c r="I23" s="318">
        <f t="shared" si="0"/>
        <v>0</v>
      </c>
      <c r="J23" s="319">
        <f t="shared" ca="1" si="1"/>
        <v>0</v>
      </c>
      <c r="K23" s="320">
        <f t="shared" ca="1" si="6"/>
        <v>0</v>
      </c>
      <c r="L23" s="320" t="e">
        <f ca="1">(IF(SUM($J23:K23)&gt;($H23-1),0,IF($G23=L$28,1,IF(SUM($J23:K23)=0,0,1))))*L$30</f>
        <v>#N/A</v>
      </c>
      <c r="M23" s="320" t="e">
        <f ca="1">(IF(SUM($J23:L23)&gt;($H23-1),0,IF($G23=M$28,1,IF(SUM($J23:L23)=0,0,1))))*M$30</f>
        <v>#N/A</v>
      </c>
      <c r="N23" s="320" t="e">
        <f ca="1">(IF(SUM($J23:M23)&gt;($H23-1),0,IF($G23=N$28,1,IF(SUM($J23:M23)=0,0,1))))*N$30</f>
        <v>#N/A</v>
      </c>
      <c r="O23" s="320" t="e">
        <f ca="1">(IF(SUM($J23:N23)&gt;($H23-1),0,IF($G23=O$28,1,IF(SUM($J23:N23)=0,0,1))))*O$30</f>
        <v>#N/A</v>
      </c>
      <c r="P23" s="320" t="e">
        <f ca="1">(IF(SUM($J23:O23)&gt;($H23-1),0,IF($G23=P$28,1,IF(SUM($J23:O23)=0,0,1))))*P$30</f>
        <v>#N/A</v>
      </c>
      <c r="Q23" s="320" t="e">
        <f ca="1">(IF(SUM($J23:P23)&gt;($H23-1),0,IF($G23=Q$28,1,IF(SUM($J23:P23)=0,0,1))))*Q$30</f>
        <v>#N/A</v>
      </c>
      <c r="R23" s="320" t="e">
        <f ca="1">(IF(SUM($J23:Q23)&gt;($H23-1),0,IF($G23=R$28,1,IF(SUM($J23:Q23)=0,0,1))))*R$30</f>
        <v>#N/A</v>
      </c>
      <c r="S23" s="320" t="e">
        <f ca="1">(IF(SUM($J23:R23)&gt;($H23-1),0,IF($G23=S$28,1,IF(SUM($J23:R23)=0,0,1))))*S$30</f>
        <v>#N/A</v>
      </c>
      <c r="T23" s="320" t="e">
        <f ca="1">(IF(SUM($J23:S23)&gt;($H23-1),0,IF($G23=T$28,1,IF(SUM($J23:S23)=0,0,1))))*T$30</f>
        <v>#N/A</v>
      </c>
      <c r="U23" s="321" t="e">
        <f ca="1">(IF(SUM($J23:T23)&gt;($H23-1),0,IF($G23=U$28,1,IF(SUM($J23:T23)=0,0,1))))*U$30</f>
        <v>#N/A</v>
      </c>
      <c r="V23" s="319" t="e">
        <f ca="1">(IF(SUM($J23:U23)&gt;($H23-1),0,IF($G23=V$28,1,IF(SUM($J23:U23)=0,0,1))))*V$30</f>
        <v>#N/A</v>
      </c>
      <c r="W23" s="320" t="e">
        <f ca="1">(IF(SUM($J23:V23)&gt;($H23-1),0,IF($G23=W$28,1,IF(SUM($J23:V23)=0,0,1))))*W$30</f>
        <v>#N/A</v>
      </c>
      <c r="X23" s="320" t="e">
        <f ca="1">(IF(SUM($J23:W23)&gt;($H23-1),0,IF($G23=X$28,1,IF(SUM($J23:W23)=0,0,1))))*X$30</f>
        <v>#N/A</v>
      </c>
      <c r="Y23" s="320" t="e">
        <f ca="1">(IF(SUM($J23:X23)&gt;($H23-1),0,IF($G23=Y$28,1,IF(SUM($J23:X23)=0,0,1))))*Y$30</f>
        <v>#N/A</v>
      </c>
      <c r="Z23" s="320" t="e">
        <f ca="1">(IF(SUM($J23:Y23)&gt;($H23-1),0,IF($G23=Z$28,1,IF(SUM($J23:Y23)=0,0,1))))*Z$30</f>
        <v>#N/A</v>
      </c>
      <c r="AA23" s="320" t="e">
        <f ca="1">(IF(SUM($J23:Z23)&gt;($H23-1),0,IF($G23=AA$28,1,IF(SUM($J23:Z23)=0,0,1))))*AA$30</f>
        <v>#N/A</v>
      </c>
      <c r="AB23" s="320" t="e">
        <f ca="1">(IF(SUM($J23:AA23)&gt;($H23-1),0,IF($G23=AB$28,1,IF(SUM($J23:AA23)=0,0,1))))*AB$30</f>
        <v>#N/A</v>
      </c>
      <c r="AC23" s="320" t="e">
        <f ca="1">(IF(SUM($J23:AB23)&gt;($H23-1),0,IF($G23=AC$28,1,IF(SUM($J23:AB23)=0,0,1))))*AC$30</f>
        <v>#N/A</v>
      </c>
      <c r="AD23" s="320" t="e">
        <f ca="1">(IF(SUM($J23:AC23)&gt;($H23-1),0,IF($G23=AD$28,1,IF(SUM($J23:AC23)=0,0,1))))*AD$30</f>
        <v>#N/A</v>
      </c>
      <c r="AE23" s="320" t="e">
        <f ca="1">(IF(SUM($J23:AD23)&gt;($H23-1),0,IF($G23=AE$28,1,IF(SUM($J23:AD23)=0,0,1))))*AE$30</f>
        <v>#N/A</v>
      </c>
      <c r="AF23" s="320" t="e">
        <f ca="1">(IF(SUM($J23:AE23)&gt;($H23-1),0,IF($G23=AF$28,1,IF(SUM($J23:AE23)=0,0,1))))*AF$30</f>
        <v>#N/A</v>
      </c>
      <c r="AG23" s="321" t="e">
        <f ca="1">(IF(SUM($J23:AF23)&gt;($H23-1),0,IF($G23=AG$28,1,IF(SUM($J23:AF23)=0,0,1))))*AG$30</f>
        <v>#N/A</v>
      </c>
      <c r="AH23" s="319" t="e">
        <f ca="1">(IF(SUM($J23:AG23)&gt;($H23-1),0,IF($G23=AH$28,1,IF(SUM($J23:AG23)=0,0,1))))*AH$30</f>
        <v>#N/A</v>
      </c>
      <c r="AI23" s="320" t="e">
        <f ca="1">(IF(SUM($J23:AH23)&gt;($H23-1),0,IF($G23=AI$28,1,IF(SUM($J23:AH23)=0,0,1))))*AI$30</f>
        <v>#N/A</v>
      </c>
      <c r="AJ23" s="320" t="e">
        <f ca="1">(IF(SUM($J23:AI23)&gt;($H23-1),0,IF($G23=AJ$28,1,IF(SUM($J23:AI23)=0,0,1))))*AJ$30</f>
        <v>#N/A</v>
      </c>
      <c r="AK23" s="320" t="e">
        <f ca="1">(IF(SUM($J23:AJ23)&gt;($H23-1),0,IF($G23=AK$28,1,IF(SUM($J23:AJ23)=0,0,1))))*AK$30</f>
        <v>#N/A</v>
      </c>
      <c r="AL23" s="320" t="e">
        <f ca="1">(IF(SUM($J23:AK23)&gt;($H23-1),0,IF($G23=AL$28,1,IF(SUM($J23:AK23)=0,0,1))))*AL$30</f>
        <v>#N/A</v>
      </c>
      <c r="AM23" s="320" t="e">
        <f ca="1">(IF(SUM($J23:AL23)&gt;($H23-1),0,IF($G23=AM$28,1,IF(SUM($J23:AL23)=0,0,1))))*AM$30</f>
        <v>#N/A</v>
      </c>
      <c r="AN23" s="320" t="e">
        <f ca="1">(IF(SUM($J23:AM23)&gt;($H23-1),0,IF($G23=AN$28,1,IF(SUM($J23:AM23)=0,0,1))))*AN$30</f>
        <v>#N/A</v>
      </c>
      <c r="AO23" s="320" t="e">
        <f ca="1">(IF(SUM($J23:AN23)&gt;($H23-1),0,IF($G23=AO$28,1,IF(SUM($J23:AN23)=0,0,1))))*AO$30</f>
        <v>#N/A</v>
      </c>
      <c r="AP23" s="320" t="e">
        <f ca="1">(IF(SUM($J23:AO23)&gt;($H23-1),0,IF($G23=AP$28,1,IF(SUM($J23:AO23)=0,0,1))))*AP$30</f>
        <v>#N/A</v>
      </c>
      <c r="AQ23" s="320" t="e">
        <f ca="1">(IF(SUM($J23:AP23)&gt;($H23-1),0,IF($G23=AQ$28,1,IF(SUM($J23:AP23)=0,0,1))))*AQ$30</f>
        <v>#N/A</v>
      </c>
      <c r="AR23" s="320" t="e">
        <f ca="1">(IF(SUM($J23:AQ23)&gt;($H23-1),0,IF($G23=AR$28,1,IF(SUM($J23:AQ23)=0,0,1))))*AR$30</f>
        <v>#N/A</v>
      </c>
      <c r="AS23" s="321" t="e">
        <f ca="1">(IF(SUM($J23:AR23)&gt;($H23-1),0,IF($G23=AS$28,1,IF(SUM($J23:AR23)=0,0,1))))*AS$30</f>
        <v>#N/A</v>
      </c>
      <c r="AT23" s="319" t="e">
        <f ca="1">(IF(SUM($J23:AS23)&gt;($H23-1),0,IF($G23=AT$28,1,IF(SUM($J23:AS23)=0,0,1))))*AT$30</f>
        <v>#N/A</v>
      </c>
      <c r="AU23" s="320" t="e">
        <f ca="1">(IF(SUM($J23:AT23)&gt;($H23-1),0,IF($G23=AU$28,1,IF(SUM($J23:AT23)=0,0,1))))*AU$30</f>
        <v>#N/A</v>
      </c>
      <c r="AV23" s="320" t="e">
        <f ca="1">(IF(SUM($J23:AU23)&gt;($H23-1),0,IF($G23=AV$28,1,IF(SUM($J23:AU23)=0,0,1))))*AV$30</f>
        <v>#N/A</v>
      </c>
      <c r="AW23" s="320" t="e">
        <f ca="1">(IF(SUM($J23:AV23)&gt;($H23-1),0,IF($G23=AW$28,1,IF(SUM($J23:AV23)=0,0,1))))*AW$30</f>
        <v>#N/A</v>
      </c>
      <c r="AX23" s="320" t="e">
        <f ca="1">(IF(SUM($J23:AW23)&gt;($H23-1),0,IF($G23=AX$28,1,IF(SUM($J23:AW23)=0,0,1))))*AX$30</f>
        <v>#N/A</v>
      </c>
      <c r="AY23" s="320" t="e">
        <f ca="1">(IF(SUM($J23:AX23)&gt;($H23-1),0,IF($G23=AY$28,1,IF(SUM($J23:AX23)=0,0,1))))*AY$30</f>
        <v>#N/A</v>
      </c>
      <c r="AZ23" s="320" t="e">
        <f ca="1">(IF(SUM($J23:AY23)&gt;($H23-1),0,IF($G23=AZ$28,1,IF(SUM($J23:AY23)=0,0,1))))*AZ$30</f>
        <v>#N/A</v>
      </c>
      <c r="BA23" s="320" t="e">
        <f ca="1">(IF(SUM($J23:AZ23)&gt;($H23-1),0,IF($G23=BA$28,1,IF(SUM($J23:AZ23)=0,0,1))))*BA$30</f>
        <v>#N/A</v>
      </c>
      <c r="BB23" s="320" t="e">
        <f ca="1">(IF(SUM($J23:BA23)&gt;($H23-1),0,IF($G23=BB$28,1,IF(SUM($J23:BA23)=0,0,1))))*BB$30</f>
        <v>#N/A</v>
      </c>
      <c r="BC23" s="320" t="e">
        <f ca="1">(IF(SUM($J23:BB23)&gt;($H23-1),0,IF($G23=BC$28,1,IF(SUM($J23:BB23)=0,0,1))))*BC$30</f>
        <v>#N/A</v>
      </c>
      <c r="BD23" s="320" t="e">
        <f ca="1">(IF(SUM($J23:BC23)&gt;($H23-1),0,IF($G23=BD$28,1,IF(SUM($J23:BC23)=0,0,1))))*BD$30</f>
        <v>#N/A</v>
      </c>
      <c r="BE23" s="321" t="e">
        <f ca="1">(IF(SUM($J23:BD23)&gt;($H23-1),0,IF($G23=BE$28,1,IF(SUM($J23:BD23)=0,0,1))))*BE$30</f>
        <v>#N/A</v>
      </c>
      <c r="BF23" s="322"/>
      <c r="BG23" s="323"/>
      <c r="BH23" s="323"/>
      <c r="BI23" s="323"/>
      <c r="BJ23" s="323"/>
      <c r="BK23" s="323"/>
      <c r="BL23" s="323"/>
      <c r="BM23" s="323"/>
      <c r="BN23" s="323"/>
      <c r="BO23" s="323"/>
      <c r="BP23" s="323"/>
      <c r="BQ23" s="323"/>
      <c r="BR23" s="323"/>
      <c r="BS23" s="323"/>
      <c r="BT23" s="323"/>
      <c r="BU23" s="323"/>
      <c r="BV23" s="323"/>
      <c r="BW23" s="323"/>
      <c r="BX23" s="323"/>
      <c r="BY23" s="323"/>
      <c r="BZ23" s="324">
        <f t="shared" si="3"/>
        <v>0</v>
      </c>
      <c r="CA23" s="325" t="str">
        <f t="shared" si="5"/>
        <v/>
      </c>
      <c r="CG23" s="169">
        <f t="shared" si="4"/>
        <v>0</v>
      </c>
    </row>
    <row r="24" spans="1:110" x14ac:dyDescent="0.25">
      <c r="A24" s="169" t="s">
        <v>69</v>
      </c>
      <c r="B24" s="314" t="s">
        <v>643</v>
      </c>
      <c r="C24" s="315"/>
      <c r="D24" s="315"/>
      <c r="E24" s="315"/>
      <c r="F24" s="315"/>
      <c r="G24" s="326"/>
      <c r="H24" s="315"/>
      <c r="I24" s="318">
        <f t="shared" si="0"/>
        <v>0</v>
      </c>
      <c r="J24" s="319">
        <f t="shared" ca="1" si="1"/>
        <v>0</v>
      </c>
      <c r="K24" s="320">
        <f t="shared" ca="1" si="6"/>
        <v>0</v>
      </c>
      <c r="L24" s="320" t="e">
        <f ca="1">(IF(SUM($J24:K24)&gt;($H24-1),0,IF($G24=L$28,1,IF(SUM($J24:K24)=0,0,1))))*L$30</f>
        <v>#N/A</v>
      </c>
      <c r="M24" s="320" t="e">
        <f ca="1">(IF(SUM($J24:L24)&gt;($H24-1),0,IF($G24=M$28,1,IF(SUM($J24:L24)=0,0,1))))*M$30</f>
        <v>#N/A</v>
      </c>
      <c r="N24" s="320" t="e">
        <f ca="1">(IF(SUM($J24:M24)&gt;($H24-1),0,IF($G24=N$28,1,IF(SUM($J24:M24)=0,0,1))))*N$30</f>
        <v>#N/A</v>
      </c>
      <c r="O24" s="320" t="e">
        <f ca="1">(IF(SUM($J24:N24)&gt;($H24-1),0,IF($G24=O$28,1,IF(SUM($J24:N24)=0,0,1))))*O$30</f>
        <v>#N/A</v>
      </c>
      <c r="P24" s="320" t="e">
        <f ca="1">(IF(SUM($J24:O24)&gt;($H24-1),0,IF($G24=P$28,1,IF(SUM($J24:O24)=0,0,1))))*P$30</f>
        <v>#N/A</v>
      </c>
      <c r="Q24" s="320" t="e">
        <f ca="1">(IF(SUM($J24:P24)&gt;($H24-1),0,IF($G24=Q$28,1,IF(SUM($J24:P24)=0,0,1))))*Q$30</f>
        <v>#N/A</v>
      </c>
      <c r="R24" s="320" t="e">
        <f ca="1">(IF(SUM($J24:Q24)&gt;($H24-1),0,IF($G24=R$28,1,IF(SUM($J24:Q24)=0,0,1))))*R$30</f>
        <v>#N/A</v>
      </c>
      <c r="S24" s="320" t="e">
        <f ca="1">(IF(SUM($J24:R24)&gt;($H24-1),0,IF($G24=S$28,1,IF(SUM($J24:R24)=0,0,1))))*S$30</f>
        <v>#N/A</v>
      </c>
      <c r="T24" s="320" t="e">
        <f ca="1">(IF(SUM($J24:S24)&gt;($H24-1),0,IF($G24=T$28,1,IF(SUM($J24:S24)=0,0,1))))*T$30</f>
        <v>#N/A</v>
      </c>
      <c r="U24" s="321" t="e">
        <f ca="1">(IF(SUM($J24:T24)&gt;($H24-1),0,IF($G24=U$28,1,IF(SUM($J24:T24)=0,0,1))))*U$30</f>
        <v>#N/A</v>
      </c>
      <c r="V24" s="319" t="e">
        <f ca="1">(IF(SUM($J24:U24)&gt;($H24-1),0,IF($G24=V$28,1,IF(SUM($J24:U24)=0,0,1))))*V$30</f>
        <v>#N/A</v>
      </c>
      <c r="W24" s="320" t="e">
        <f ca="1">(IF(SUM($J24:V24)&gt;($H24-1),0,IF($G24=W$28,1,IF(SUM($J24:V24)=0,0,1))))*W$30</f>
        <v>#N/A</v>
      </c>
      <c r="X24" s="320" t="e">
        <f ca="1">(IF(SUM($J24:W24)&gt;($H24-1),0,IF($G24=X$28,1,IF(SUM($J24:W24)=0,0,1))))*X$30</f>
        <v>#N/A</v>
      </c>
      <c r="Y24" s="320" t="e">
        <f ca="1">(IF(SUM($J24:X24)&gt;($H24-1),0,IF($G24=Y$28,1,IF(SUM($J24:X24)=0,0,1))))*Y$30</f>
        <v>#N/A</v>
      </c>
      <c r="Z24" s="320" t="e">
        <f ca="1">(IF(SUM($J24:Y24)&gt;($H24-1),0,IF($G24=Z$28,1,IF(SUM($J24:Y24)=0,0,1))))*Z$30</f>
        <v>#N/A</v>
      </c>
      <c r="AA24" s="320" t="e">
        <f ca="1">(IF(SUM($J24:Z24)&gt;($H24-1),0,IF($G24=AA$28,1,IF(SUM($J24:Z24)=0,0,1))))*AA$30</f>
        <v>#N/A</v>
      </c>
      <c r="AB24" s="320" t="e">
        <f ca="1">(IF(SUM($J24:AA24)&gt;($H24-1),0,IF($G24=AB$28,1,IF(SUM($J24:AA24)=0,0,1))))*AB$30</f>
        <v>#N/A</v>
      </c>
      <c r="AC24" s="320" t="e">
        <f ca="1">(IF(SUM($J24:AB24)&gt;($H24-1),0,IF($G24=AC$28,1,IF(SUM($J24:AB24)=0,0,1))))*AC$30</f>
        <v>#N/A</v>
      </c>
      <c r="AD24" s="320" t="e">
        <f ca="1">(IF(SUM($J24:AC24)&gt;($H24-1),0,IF($G24=AD$28,1,IF(SUM($J24:AC24)=0,0,1))))*AD$30</f>
        <v>#N/A</v>
      </c>
      <c r="AE24" s="320" t="e">
        <f ca="1">(IF(SUM($J24:AD24)&gt;($H24-1),0,IF($G24=AE$28,1,IF(SUM($J24:AD24)=0,0,1))))*AE$30</f>
        <v>#N/A</v>
      </c>
      <c r="AF24" s="320" t="e">
        <f ca="1">(IF(SUM($J24:AE24)&gt;($H24-1),0,IF($G24=AF$28,1,IF(SUM($J24:AE24)=0,0,1))))*AF$30</f>
        <v>#N/A</v>
      </c>
      <c r="AG24" s="321" t="e">
        <f ca="1">(IF(SUM($J24:AF24)&gt;($H24-1),0,IF($G24=AG$28,1,IF(SUM($J24:AF24)=0,0,1))))*AG$30</f>
        <v>#N/A</v>
      </c>
      <c r="AH24" s="319" t="e">
        <f ca="1">(IF(SUM($J24:AG24)&gt;($H24-1),0,IF($G24=AH$28,1,IF(SUM($J24:AG24)=0,0,1))))*AH$30</f>
        <v>#N/A</v>
      </c>
      <c r="AI24" s="320" t="e">
        <f ca="1">(IF(SUM($J24:AH24)&gt;($H24-1),0,IF($G24=AI$28,1,IF(SUM($J24:AH24)=0,0,1))))*AI$30</f>
        <v>#N/A</v>
      </c>
      <c r="AJ24" s="320" t="e">
        <f ca="1">(IF(SUM($J24:AI24)&gt;($H24-1),0,IF($G24=AJ$28,1,IF(SUM($J24:AI24)=0,0,1))))*AJ$30</f>
        <v>#N/A</v>
      </c>
      <c r="AK24" s="320" t="e">
        <f ca="1">(IF(SUM($J24:AJ24)&gt;($H24-1),0,IF($G24=AK$28,1,IF(SUM($J24:AJ24)=0,0,1))))*AK$30</f>
        <v>#N/A</v>
      </c>
      <c r="AL24" s="320" t="e">
        <f ca="1">(IF(SUM($J24:AK24)&gt;($H24-1),0,IF($G24=AL$28,1,IF(SUM($J24:AK24)=0,0,1))))*AL$30</f>
        <v>#N/A</v>
      </c>
      <c r="AM24" s="320" t="e">
        <f ca="1">(IF(SUM($J24:AL24)&gt;($H24-1),0,IF($G24=AM$28,1,IF(SUM($J24:AL24)=0,0,1))))*AM$30</f>
        <v>#N/A</v>
      </c>
      <c r="AN24" s="320" t="e">
        <f ca="1">(IF(SUM($J24:AM24)&gt;($H24-1),0,IF($G24=AN$28,1,IF(SUM($J24:AM24)=0,0,1))))*AN$30</f>
        <v>#N/A</v>
      </c>
      <c r="AO24" s="320" t="e">
        <f ca="1">(IF(SUM($J24:AN24)&gt;($H24-1),0,IF($G24=AO$28,1,IF(SUM($J24:AN24)=0,0,1))))*AO$30</f>
        <v>#N/A</v>
      </c>
      <c r="AP24" s="320" t="e">
        <f ca="1">(IF(SUM($J24:AO24)&gt;($H24-1),0,IF($G24=AP$28,1,IF(SUM($J24:AO24)=0,0,1))))*AP$30</f>
        <v>#N/A</v>
      </c>
      <c r="AQ24" s="320" t="e">
        <f ca="1">(IF(SUM($J24:AP24)&gt;($H24-1),0,IF($G24=AQ$28,1,IF(SUM($J24:AP24)=0,0,1))))*AQ$30</f>
        <v>#N/A</v>
      </c>
      <c r="AR24" s="320" t="e">
        <f ca="1">(IF(SUM($J24:AQ24)&gt;($H24-1),0,IF($G24=AR$28,1,IF(SUM($J24:AQ24)=0,0,1))))*AR$30</f>
        <v>#N/A</v>
      </c>
      <c r="AS24" s="321" t="e">
        <f ca="1">(IF(SUM($J24:AR24)&gt;($H24-1),0,IF($G24=AS$28,1,IF(SUM($J24:AR24)=0,0,1))))*AS$30</f>
        <v>#N/A</v>
      </c>
      <c r="AT24" s="319" t="e">
        <f ca="1">(IF(SUM($J24:AS24)&gt;($H24-1),0,IF($G24=AT$28,1,IF(SUM($J24:AS24)=0,0,1))))*AT$30</f>
        <v>#N/A</v>
      </c>
      <c r="AU24" s="320" t="e">
        <f ca="1">(IF(SUM($J24:AT24)&gt;($H24-1),0,IF($G24=AU$28,1,IF(SUM($J24:AT24)=0,0,1))))*AU$30</f>
        <v>#N/A</v>
      </c>
      <c r="AV24" s="320" t="e">
        <f ca="1">(IF(SUM($J24:AU24)&gt;($H24-1),0,IF($G24=AV$28,1,IF(SUM($J24:AU24)=0,0,1))))*AV$30</f>
        <v>#N/A</v>
      </c>
      <c r="AW24" s="320" t="e">
        <f ca="1">(IF(SUM($J24:AV24)&gt;($H24-1),0,IF($G24=AW$28,1,IF(SUM($J24:AV24)=0,0,1))))*AW$30</f>
        <v>#N/A</v>
      </c>
      <c r="AX24" s="320" t="e">
        <f ca="1">(IF(SUM($J24:AW24)&gt;($H24-1),0,IF($G24=AX$28,1,IF(SUM($J24:AW24)=0,0,1))))*AX$30</f>
        <v>#N/A</v>
      </c>
      <c r="AY24" s="320" t="e">
        <f ca="1">(IF(SUM($J24:AX24)&gt;($H24-1),0,IF($G24=AY$28,1,IF(SUM($J24:AX24)=0,0,1))))*AY$30</f>
        <v>#N/A</v>
      </c>
      <c r="AZ24" s="320" t="e">
        <f ca="1">(IF(SUM($J24:AY24)&gt;($H24-1),0,IF($G24=AZ$28,1,IF(SUM($J24:AY24)=0,0,1))))*AZ$30</f>
        <v>#N/A</v>
      </c>
      <c r="BA24" s="320" t="e">
        <f ca="1">(IF(SUM($J24:AZ24)&gt;($H24-1),0,IF($G24=BA$28,1,IF(SUM($J24:AZ24)=0,0,1))))*BA$30</f>
        <v>#N/A</v>
      </c>
      <c r="BB24" s="320" t="e">
        <f ca="1">(IF(SUM($J24:BA24)&gt;($H24-1),0,IF($G24=BB$28,1,IF(SUM($J24:BA24)=0,0,1))))*BB$30</f>
        <v>#N/A</v>
      </c>
      <c r="BC24" s="320" t="e">
        <f ca="1">(IF(SUM($J24:BB24)&gt;($H24-1),0,IF($G24=BC$28,1,IF(SUM($J24:BB24)=0,0,1))))*BC$30</f>
        <v>#N/A</v>
      </c>
      <c r="BD24" s="320" t="e">
        <f ca="1">(IF(SUM($J24:BC24)&gt;($H24-1),0,IF($G24=BD$28,1,IF(SUM($J24:BC24)=0,0,1))))*BD$30</f>
        <v>#N/A</v>
      </c>
      <c r="BE24" s="321" t="e">
        <f ca="1">(IF(SUM($J24:BD24)&gt;($H24-1),0,IF($G24=BE$28,1,IF(SUM($J24:BD24)=0,0,1))))*BE$30</f>
        <v>#N/A</v>
      </c>
      <c r="BF24" s="322"/>
      <c r="BG24" s="323"/>
      <c r="BH24" s="323"/>
      <c r="BI24" s="323"/>
      <c r="BJ24" s="323"/>
      <c r="BK24" s="323"/>
      <c r="BL24" s="323"/>
      <c r="BM24" s="323"/>
      <c r="BN24" s="323"/>
      <c r="BO24" s="323"/>
      <c r="BP24" s="323"/>
      <c r="BQ24" s="323"/>
      <c r="BR24" s="323"/>
      <c r="BS24" s="323"/>
      <c r="BT24" s="323"/>
      <c r="BU24" s="323"/>
      <c r="BV24" s="323"/>
      <c r="BW24" s="323"/>
      <c r="BX24" s="323"/>
      <c r="BY24" s="323"/>
      <c r="BZ24" s="324">
        <f t="shared" si="3"/>
        <v>0</v>
      </c>
      <c r="CA24" s="325" t="str">
        <f t="shared" si="5"/>
        <v/>
      </c>
      <c r="CG24" s="169">
        <f t="shared" si="4"/>
        <v>0</v>
      </c>
    </row>
    <row r="25" spans="1:110" x14ac:dyDescent="0.25">
      <c r="A25" s="169" t="s">
        <v>70</v>
      </c>
      <c r="B25" s="314" t="s">
        <v>644</v>
      </c>
      <c r="C25" s="315"/>
      <c r="D25" s="315"/>
      <c r="E25" s="315"/>
      <c r="F25" s="315"/>
      <c r="G25" s="326"/>
      <c r="H25" s="315"/>
      <c r="I25" s="318">
        <f t="shared" si="0"/>
        <v>0</v>
      </c>
      <c r="J25" s="319">
        <f t="shared" ca="1" si="1"/>
        <v>0</v>
      </c>
      <c r="K25" s="320">
        <f t="shared" ca="1" si="6"/>
        <v>0</v>
      </c>
      <c r="L25" s="320" t="e">
        <f ca="1">(IF(SUM($J25:K25)&gt;($H25-1),0,IF($G25=L$28,1,IF(SUM($J25:K25)=0,0,1))))*L$30</f>
        <v>#N/A</v>
      </c>
      <c r="M25" s="320" t="e">
        <f ca="1">(IF(SUM($J25:L25)&gt;($H25-1),0,IF($G25=M$28,1,IF(SUM($J25:L25)=0,0,1))))*M$30</f>
        <v>#N/A</v>
      </c>
      <c r="N25" s="320" t="e">
        <f ca="1">(IF(SUM($J25:M25)&gt;($H25-1),0,IF($G25=N$28,1,IF(SUM($J25:M25)=0,0,1))))*N$30</f>
        <v>#N/A</v>
      </c>
      <c r="O25" s="320" t="e">
        <f ca="1">(IF(SUM($J25:N25)&gt;($H25-1),0,IF($G25=O$28,1,IF(SUM($J25:N25)=0,0,1))))*O$30</f>
        <v>#N/A</v>
      </c>
      <c r="P25" s="320" t="e">
        <f ca="1">(IF(SUM($J25:O25)&gt;($H25-1),0,IF($G25=P$28,1,IF(SUM($J25:O25)=0,0,1))))*P$30</f>
        <v>#N/A</v>
      </c>
      <c r="Q25" s="320" t="e">
        <f ca="1">(IF(SUM($J25:P25)&gt;($H25-1),0,IF($G25=Q$28,1,IF(SUM($J25:P25)=0,0,1))))*Q$30</f>
        <v>#N/A</v>
      </c>
      <c r="R25" s="320" t="e">
        <f ca="1">(IF(SUM($J25:Q25)&gt;($H25-1),0,IF($G25=R$28,1,IF(SUM($J25:Q25)=0,0,1))))*R$30</f>
        <v>#N/A</v>
      </c>
      <c r="S25" s="320" t="e">
        <f ca="1">(IF(SUM($J25:R25)&gt;($H25-1),0,IF($G25=S$28,1,IF(SUM($J25:R25)=0,0,1))))*S$30</f>
        <v>#N/A</v>
      </c>
      <c r="T25" s="320" t="e">
        <f ca="1">(IF(SUM($J25:S25)&gt;($H25-1),0,IF($G25=T$28,1,IF(SUM($J25:S25)=0,0,1))))*T$30</f>
        <v>#N/A</v>
      </c>
      <c r="U25" s="321" t="e">
        <f ca="1">(IF(SUM($J25:T25)&gt;($H25-1),0,IF($G25=U$28,1,IF(SUM($J25:T25)=0,0,1))))*U$30</f>
        <v>#N/A</v>
      </c>
      <c r="V25" s="319" t="e">
        <f ca="1">(IF(SUM($J25:U25)&gt;($H25-1),0,IF($G25=V$28,1,IF(SUM($J25:U25)=0,0,1))))*V$30</f>
        <v>#N/A</v>
      </c>
      <c r="W25" s="320" t="e">
        <f ca="1">(IF(SUM($J25:V25)&gt;($H25-1),0,IF($G25=W$28,1,IF(SUM($J25:V25)=0,0,1))))*W$30</f>
        <v>#N/A</v>
      </c>
      <c r="X25" s="320" t="e">
        <f ca="1">(IF(SUM($J25:W25)&gt;($H25-1),0,IF($G25=X$28,1,IF(SUM($J25:W25)=0,0,1))))*X$30</f>
        <v>#N/A</v>
      </c>
      <c r="Y25" s="320" t="e">
        <f ca="1">(IF(SUM($J25:X25)&gt;($H25-1),0,IF($G25=Y$28,1,IF(SUM($J25:X25)=0,0,1))))*Y$30</f>
        <v>#N/A</v>
      </c>
      <c r="Z25" s="320" t="e">
        <f ca="1">(IF(SUM($J25:Y25)&gt;($H25-1),0,IF($G25=Z$28,1,IF(SUM($J25:Y25)=0,0,1))))*Z$30</f>
        <v>#N/A</v>
      </c>
      <c r="AA25" s="320" t="e">
        <f ca="1">(IF(SUM($J25:Z25)&gt;($H25-1),0,IF($G25=AA$28,1,IF(SUM($J25:Z25)=0,0,1))))*AA$30</f>
        <v>#N/A</v>
      </c>
      <c r="AB25" s="320" t="e">
        <f ca="1">(IF(SUM($J25:AA25)&gt;($H25-1),0,IF($G25=AB$28,1,IF(SUM($J25:AA25)=0,0,1))))*AB$30</f>
        <v>#N/A</v>
      </c>
      <c r="AC25" s="320" t="e">
        <f ca="1">(IF(SUM($J25:AB25)&gt;($H25-1),0,IF($G25=AC$28,1,IF(SUM($J25:AB25)=0,0,1))))*AC$30</f>
        <v>#N/A</v>
      </c>
      <c r="AD25" s="320" t="e">
        <f ca="1">(IF(SUM($J25:AC25)&gt;($H25-1),0,IF($G25=AD$28,1,IF(SUM($J25:AC25)=0,0,1))))*AD$30</f>
        <v>#N/A</v>
      </c>
      <c r="AE25" s="320" t="e">
        <f ca="1">(IF(SUM($J25:AD25)&gt;($H25-1),0,IF($G25=AE$28,1,IF(SUM($J25:AD25)=0,0,1))))*AE$30</f>
        <v>#N/A</v>
      </c>
      <c r="AF25" s="320" t="e">
        <f ca="1">(IF(SUM($J25:AE25)&gt;($H25-1),0,IF($G25=AF$28,1,IF(SUM($J25:AE25)=0,0,1))))*AF$30</f>
        <v>#N/A</v>
      </c>
      <c r="AG25" s="321" t="e">
        <f ca="1">(IF(SUM($J25:AF25)&gt;($H25-1),0,IF($G25=AG$28,1,IF(SUM($J25:AF25)=0,0,1))))*AG$30</f>
        <v>#N/A</v>
      </c>
      <c r="AH25" s="319" t="e">
        <f ca="1">(IF(SUM($J25:AG25)&gt;($H25-1),0,IF($G25=AH$28,1,IF(SUM($J25:AG25)=0,0,1))))*AH$30</f>
        <v>#N/A</v>
      </c>
      <c r="AI25" s="320" t="e">
        <f ca="1">(IF(SUM($J25:AH25)&gt;($H25-1),0,IF($G25=AI$28,1,IF(SUM($J25:AH25)=0,0,1))))*AI$30</f>
        <v>#N/A</v>
      </c>
      <c r="AJ25" s="320" t="e">
        <f ca="1">(IF(SUM($J25:AI25)&gt;($H25-1),0,IF($G25=AJ$28,1,IF(SUM($J25:AI25)=0,0,1))))*AJ$30</f>
        <v>#N/A</v>
      </c>
      <c r="AK25" s="320" t="e">
        <f ca="1">(IF(SUM($J25:AJ25)&gt;($H25-1),0,IF($G25=AK$28,1,IF(SUM($J25:AJ25)=0,0,1))))*AK$30</f>
        <v>#N/A</v>
      </c>
      <c r="AL25" s="320" t="e">
        <f ca="1">(IF(SUM($J25:AK25)&gt;($H25-1),0,IF($G25=AL$28,1,IF(SUM($J25:AK25)=0,0,1))))*AL$30</f>
        <v>#N/A</v>
      </c>
      <c r="AM25" s="320" t="e">
        <f ca="1">(IF(SUM($J25:AL25)&gt;($H25-1),0,IF($G25=AM$28,1,IF(SUM($J25:AL25)=0,0,1))))*AM$30</f>
        <v>#N/A</v>
      </c>
      <c r="AN25" s="320" t="e">
        <f ca="1">(IF(SUM($J25:AM25)&gt;($H25-1),0,IF($G25=AN$28,1,IF(SUM($J25:AM25)=0,0,1))))*AN$30</f>
        <v>#N/A</v>
      </c>
      <c r="AO25" s="320" t="e">
        <f ca="1">(IF(SUM($J25:AN25)&gt;($H25-1),0,IF($G25=AO$28,1,IF(SUM($J25:AN25)=0,0,1))))*AO$30</f>
        <v>#N/A</v>
      </c>
      <c r="AP25" s="320" t="e">
        <f ca="1">(IF(SUM($J25:AO25)&gt;($H25-1),0,IF($G25=AP$28,1,IF(SUM($J25:AO25)=0,0,1))))*AP$30</f>
        <v>#N/A</v>
      </c>
      <c r="AQ25" s="320" t="e">
        <f ca="1">(IF(SUM($J25:AP25)&gt;($H25-1),0,IF($G25=AQ$28,1,IF(SUM($J25:AP25)=0,0,1))))*AQ$30</f>
        <v>#N/A</v>
      </c>
      <c r="AR25" s="320" t="e">
        <f ca="1">(IF(SUM($J25:AQ25)&gt;($H25-1),0,IF($G25=AR$28,1,IF(SUM($J25:AQ25)=0,0,1))))*AR$30</f>
        <v>#N/A</v>
      </c>
      <c r="AS25" s="321" t="e">
        <f ca="1">(IF(SUM($J25:AR25)&gt;($H25-1),0,IF($G25=AS$28,1,IF(SUM($J25:AR25)=0,0,1))))*AS$30</f>
        <v>#N/A</v>
      </c>
      <c r="AT25" s="319" t="e">
        <f ca="1">(IF(SUM($J25:AS25)&gt;($H25-1),0,IF($G25=AT$28,1,IF(SUM($J25:AS25)=0,0,1))))*AT$30</f>
        <v>#N/A</v>
      </c>
      <c r="AU25" s="320" t="e">
        <f ca="1">(IF(SUM($J25:AT25)&gt;($H25-1),0,IF($G25=AU$28,1,IF(SUM($J25:AT25)=0,0,1))))*AU$30</f>
        <v>#N/A</v>
      </c>
      <c r="AV25" s="320" t="e">
        <f ca="1">(IF(SUM($J25:AU25)&gt;($H25-1),0,IF($G25=AV$28,1,IF(SUM($J25:AU25)=0,0,1))))*AV$30</f>
        <v>#N/A</v>
      </c>
      <c r="AW25" s="320" t="e">
        <f ca="1">(IF(SUM($J25:AV25)&gt;($H25-1),0,IF($G25=AW$28,1,IF(SUM($J25:AV25)=0,0,1))))*AW$30</f>
        <v>#N/A</v>
      </c>
      <c r="AX25" s="320" t="e">
        <f ca="1">(IF(SUM($J25:AW25)&gt;($H25-1),0,IF($G25=AX$28,1,IF(SUM($J25:AW25)=0,0,1))))*AX$30</f>
        <v>#N/A</v>
      </c>
      <c r="AY25" s="320" t="e">
        <f ca="1">(IF(SUM($J25:AX25)&gt;($H25-1),0,IF($G25=AY$28,1,IF(SUM($J25:AX25)=0,0,1))))*AY$30</f>
        <v>#N/A</v>
      </c>
      <c r="AZ25" s="320" t="e">
        <f ca="1">(IF(SUM($J25:AY25)&gt;($H25-1),0,IF($G25=AZ$28,1,IF(SUM($J25:AY25)=0,0,1))))*AZ$30</f>
        <v>#N/A</v>
      </c>
      <c r="BA25" s="320" t="e">
        <f ca="1">(IF(SUM($J25:AZ25)&gt;($H25-1),0,IF($G25=BA$28,1,IF(SUM($J25:AZ25)=0,0,1))))*BA$30</f>
        <v>#N/A</v>
      </c>
      <c r="BB25" s="320" t="e">
        <f ca="1">(IF(SUM($J25:BA25)&gt;($H25-1),0,IF($G25=BB$28,1,IF(SUM($J25:BA25)=0,0,1))))*BB$30</f>
        <v>#N/A</v>
      </c>
      <c r="BC25" s="320" t="e">
        <f ca="1">(IF(SUM($J25:BB25)&gt;($H25-1),0,IF($G25=BC$28,1,IF(SUM($J25:BB25)=0,0,1))))*BC$30</f>
        <v>#N/A</v>
      </c>
      <c r="BD25" s="320" t="e">
        <f ca="1">(IF(SUM($J25:BC25)&gt;($H25-1),0,IF($G25=BD$28,1,IF(SUM($J25:BC25)=0,0,1))))*BD$30</f>
        <v>#N/A</v>
      </c>
      <c r="BE25" s="321" t="e">
        <f ca="1">(IF(SUM($J25:BD25)&gt;($H25-1),0,IF($G25=BE$28,1,IF(SUM($J25:BD25)=0,0,1))))*BE$30</f>
        <v>#N/A</v>
      </c>
      <c r="BF25" s="322"/>
      <c r="BG25" s="323"/>
      <c r="BH25" s="323"/>
      <c r="BI25" s="323"/>
      <c r="BJ25" s="323"/>
      <c r="BK25" s="323"/>
      <c r="BL25" s="323"/>
      <c r="BM25" s="323"/>
      <c r="BN25" s="323"/>
      <c r="BO25" s="323"/>
      <c r="BP25" s="323"/>
      <c r="BQ25" s="323"/>
      <c r="BR25" s="323"/>
      <c r="BS25" s="323"/>
      <c r="BT25" s="323"/>
      <c r="BU25" s="323"/>
      <c r="BV25" s="323"/>
      <c r="BW25" s="323"/>
      <c r="BX25" s="323"/>
      <c r="BY25" s="323"/>
      <c r="BZ25" s="324">
        <f t="shared" si="3"/>
        <v>0</v>
      </c>
      <c r="CA25" s="325" t="str">
        <f t="shared" si="5"/>
        <v/>
      </c>
      <c r="CG25" s="169">
        <f t="shared" si="4"/>
        <v>0</v>
      </c>
    </row>
    <row r="26" spans="1:110" x14ac:dyDescent="0.25">
      <c r="A26" s="169" t="s">
        <v>71</v>
      </c>
      <c r="B26" s="314" t="s">
        <v>645</v>
      </c>
      <c r="C26" s="315"/>
      <c r="D26" s="315"/>
      <c r="E26" s="315"/>
      <c r="F26" s="315"/>
      <c r="G26" s="326"/>
      <c r="H26" s="315"/>
      <c r="I26" s="318">
        <f t="shared" si="0"/>
        <v>0</v>
      </c>
      <c r="J26" s="319">
        <f t="shared" ca="1" si="1"/>
        <v>0</v>
      </c>
      <c r="K26" s="320">
        <f t="shared" ca="1" si="6"/>
        <v>0</v>
      </c>
      <c r="L26" s="320" t="e">
        <f ca="1">(IF(SUM($J26:K26)&gt;($H26-1),0,IF($G26=L$28,1,IF(SUM($J26:K26)=0,0,1))))*L$30</f>
        <v>#N/A</v>
      </c>
      <c r="M26" s="320" t="e">
        <f ca="1">(IF(SUM($J26:L26)&gt;($H26-1),0,IF($G26=M$28,1,IF(SUM($J26:L26)=0,0,1))))*M$30</f>
        <v>#N/A</v>
      </c>
      <c r="N26" s="320" t="e">
        <f ca="1">(IF(SUM($J26:M26)&gt;($H26-1),0,IF($G26=N$28,1,IF(SUM($J26:M26)=0,0,1))))*N$30</f>
        <v>#N/A</v>
      </c>
      <c r="O26" s="320" t="e">
        <f ca="1">(IF(SUM($J26:N26)&gt;($H26-1),0,IF($G26=O$28,1,IF(SUM($J26:N26)=0,0,1))))*O$30</f>
        <v>#N/A</v>
      </c>
      <c r="P26" s="320" t="e">
        <f ca="1">(IF(SUM($J26:O26)&gt;($H26-1),0,IF($G26=P$28,1,IF(SUM($J26:O26)=0,0,1))))*P$30</f>
        <v>#N/A</v>
      </c>
      <c r="Q26" s="320" t="e">
        <f ca="1">(IF(SUM($J26:P26)&gt;($H26-1),0,IF($G26=Q$28,1,IF(SUM($J26:P26)=0,0,1))))*Q$30</f>
        <v>#N/A</v>
      </c>
      <c r="R26" s="320" t="e">
        <f ca="1">(IF(SUM($J26:Q26)&gt;($H26-1),0,IF($G26=R$28,1,IF(SUM($J26:Q26)=0,0,1))))*R$30</f>
        <v>#N/A</v>
      </c>
      <c r="S26" s="320" t="e">
        <f ca="1">(IF(SUM($J26:R26)&gt;($H26-1),0,IF($G26=S$28,1,IF(SUM($J26:R26)=0,0,1))))*S$30</f>
        <v>#N/A</v>
      </c>
      <c r="T26" s="320" t="e">
        <f ca="1">(IF(SUM($J26:S26)&gt;($H26-1),0,IF($G26=T$28,1,IF(SUM($J26:S26)=0,0,1))))*T$30</f>
        <v>#N/A</v>
      </c>
      <c r="U26" s="321" t="e">
        <f ca="1">(IF(SUM($J26:T26)&gt;($H26-1),0,IF($G26=U$28,1,IF(SUM($J26:T26)=0,0,1))))*U$30</f>
        <v>#N/A</v>
      </c>
      <c r="V26" s="319" t="e">
        <f ca="1">(IF(SUM($J26:U26)&gt;($H26-1),0,IF($G26=V$28,1,IF(SUM($J26:U26)=0,0,1))))*V$30</f>
        <v>#N/A</v>
      </c>
      <c r="W26" s="320" t="e">
        <f ca="1">(IF(SUM($J26:V26)&gt;($H26-1),0,IF($G26=W$28,1,IF(SUM($J26:V26)=0,0,1))))*W$30</f>
        <v>#N/A</v>
      </c>
      <c r="X26" s="320" t="e">
        <f ca="1">(IF(SUM($J26:W26)&gt;($H26-1),0,IF($G26=X$28,1,IF(SUM($J26:W26)=0,0,1))))*X$30</f>
        <v>#N/A</v>
      </c>
      <c r="Y26" s="320" t="e">
        <f ca="1">(IF(SUM($J26:X26)&gt;($H26-1),0,IF($G26=Y$28,1,IF(SUM($J26:X26)=0,0,1))))*Y$30</f>
        <v>#N/A</v>
      </c>
      <c r="Z26" s="320" t="e">
        <f ca="1">(IF(SUM($J26:Y26)&gt;($H26-1),0,IF($G26=Z$28,1,IF(SUM($J26:Y26)=0,0,1))))*Z$30</f>
        <v>#N/A</v>
      </c>
      <c r="AA26" s="320" t="e">
        <f ca="1">(IF(SUM($J26:Z26)&gt;($H26-1),0,IF($G26=AA$28,1,IF(SUM($J26:Z26)=0,0,1))))*AA$30</f>
        <v>#N/A</v>
      </c>
      <c r="AB26" s="320" t="e">
        <f ca="1">(IF(SUM($J26:AA26)&gt;($H26-1),0,IF($G26=AB$28,1,IF(SUM($J26:AA26)=0,0,1))))*AB$30</f>
        <v>#N/A</v>
      </c>
      <c r="AC26" s="320" t="e">
        <f ca="1">(IF(SUM($J26:AB26)&gt;($H26-1),0,IF($G26=AC$28,1,IF(SUM($J26:AB26)=0,0,1))))*AC$30</f>
        <v>#N/A</v>
      </c>
      <c r="AD26" s="320" t="e">
        <f ca="1">(IF(SUM($J26:AC26)&gt;($H26-1),0,IF($G26=AD$28,1,IF(SUM($J26:AC26)=0,0,1))))*AD$30</f>
        <v>#N/A</v>
      </c>
      <c r="AE26" s="320" t="e">
        <f ca="1">(IF(SUM($J26:AD26)&gt;($H26-1),0,IF($G26=AE$28,1,IF(SUM($J26:AD26)=0,0,1))))*AE$30</f>
        <v>#N/A</v>
      </c>
      <c r="AF26" s="320" t="e">
        <f ca="1">(IF(SUM($J26:AE26)&gt;($H26-1),0,IF($G26=AF$28,1,IF(SUM($J26:AE26)=0,0,1))))*AF$30</f>
        <v>#N/A</v>
      </c>
      <c r="AG26" s="321" t="e">
        <f ca="1">(IF(SUM($J26:AF26)&gt;($H26-1),0,IF($G26=AG$28,1,IF(SUM($J26:AF26)=0,0,1))))*AG$30</f>
        <v>#N/A</v>
      </c>
      <c r="AH26" s="319" t="e">
        <f ca="1">(IF(SUM($J26:AG26)&gt;($H26-1),0,IF($G26=AH$28,1,IF(SUM($J26:AG26)=0,0,1))))*AH$30</f>
        <v>#N/A</v>
      </c>
      <c r="AI26" s="320" t="e">
        <f ca="1">(IF(SUM($J26:AH26)&gt;($H26-1),0,IF($G26=AI$28,1,IF(SUM($J26:AH26)=0,0,1))))*AI$30</f>
        <v>#N/A</v>
      </c>
      <c r="AJ26" s="320" t="e">
        <f ca="1">(IF(SUM($J26:AI26)&gt;($H26-1),0,IF($G26=AJ$28,1,IF(SUM($J26:AI26)=0,0,1))))*AJ$30</f>
        <v>#N/A</v>
      </c>
      <c r="AK26" s="320" t="e">
        <f ca="1">(IF(SUM($J26:AJ26)&gt;($H26-1),0,IF($G26=AK$28,1,IF(SUM($J26:AJ26)=0,0,1))))*AK$30</f>
        <v>#N/A</v>
      </c>
      <c r="AL26" s="320" t="e">
        <f ca="1">(IF(SUM($J26:AK26)&gt;($H26-1),0,IF($G26=AL$28,1,IF(SUM($J26:AK26)=0,0,1))))*AL$30</f>
        <v>#N/A</v>
      </c>
      <c r="AM26" s="320" t="e">
        <f ca="1">(IF(SUM($J26:AL26)&gt;($H26-1),0,IF($G26=AM$28,1,IF(SUM($J26:AL26)=0,0,1))))*AM$30</f>
        <v>#N/A</v>
      </c>
      <c r="AN26" s="320" t="e">
        <f ca="1">(IF(SUM($J26:AM26)&gt;($H26-1),0,IF($G26=AN$28,1,IF(SUM($J26:AM26)=0,0,1))))*AN$30</f>
        <v>#N/A</v>
      </c>
      <c r="AO26" s="320" t="e">
        <f ca="1">(IF(SUM($J26:AN26)&gt;($H26-1),0,IF($G26=AO$28,1,IF(SUM($J26:AN26)=0,0,1))))*AO$30</f>
        <v>#N/A</v>
      </c>
      <c r="AP26" s="320" t="e">
        <f ca="1">(IF(SUM($J26:AO26)&gt;($H26-1),0,IF($G26=AP$28,1,IF(SUM($J26:AO26)=0,0,1))))*AP$30</f>
        <v>#N/A</v>
      </c>
      <c r="AQ26" s="320" t="e">
        <f ca="1">(IF(SUM($J26:AP26)&gt;($H26-1),0,IF($G26=AQ$28,1,IF(SUM($J26:AP26)=0,0,1))))*AQ$30</f>
        <v>#N/A</v>
      </c>
      <c r="AR26" s="320" t="e">
        <f ca="1">(IF(SUM($J26:AQ26)&gt;($H26-1),0,IF($G26=AR$28,1,IF(SUM($J26:AQ26)=0,0,1))))*AR$30</f>
        <v>#N/A</v>
      </c>
      <c r="AS26" s="321" t="e">
        <f ca="1">(IF(SUM($J26:AR26)&gt;($H26-1),0,IF($G26=AS$28,1,IF(SUM($J26:AR26)=0,0,1))))*AS$30</f>
        <v>#N/A</v>
      </c>
      <c r="AT26" s="319" t="e">
        <f ca="1">(IF(SUM($J26:AS26)&gt;($H26-1),0,IF($G26=AT$28,1,IF(SUM($J26:AS26)=0,0,1))))*AT$30</f>
        <v>#N/A</v>
      </c>
      <c r="AU26" s="320" t="e">
        <f ca="1">(IF(SUM($J26:AT26)&gt;($H26-1),0,IF($G26=AU$28,1,IF(SUM($J26:AT26)=0,0,1))))*AU$30</f>
        <v>#N/A</v>
      </c>
      <c r="AV26" s="320" t="e">
        <f ca="1">(IF(SUM($J26:AU26)&gt;($H26-1),0,IF($G26=AV$28,1,IF(SUM($J26:AU26)=0,0,1))))*AV$30</f>
        <v>#N/A</v>
      </c>
      <c r="AW26" s="320" t="e">
        <f ca="1">(IF(SUM($J26:AV26)&gt;($H26-1),0,IF($G26=AW$28,1,IF(SUM($J26:AV26)=0,0,1))))*AW$30</f>
        <v>#N/A</v>
      </c>
      <c r="AX26" s="320" t="e">
        <f ca="1">(IF(SUM($J26:AW26)&gt;($H26-1),0,IF($G26=AX$28,1,IF(SUM($J26:AW26)=0,0,1))))*AX$30</f>
        <v>#N/A</v>
      </c>
      <c r="AY26" s="320" t="e">
        <f ca="1">(IF(SUM($J26:AX26)&gt;($H26-1),0,IF($G26=AY$28,1,IF(SUM($J26:AX26)=0,0,1))))*AY$30</f>
        <v>#N/A</v>
      </c>
      <c r="AZ26" s="320" t="e">
        <f ca="1">(IF(SUM($J26:AY26)&gt;($H26-1),0,IF($G26=AZ$28,1,IF(SUM($J26:AY26)=0,0,1))))*AZ$30</f>
        <v>#N/A</v>
      </c>
      <c r="BA26" s="320" t="e">
        <f ca="1">(IF(SUM($J26:AZ26)&gt;($H26-1),0,IF($G26=BA$28,1,IF(SUM($J26:AZ26)=0,0,1))))*BA$30</f>
        <v>#N/A</v>
      </c>
      <c r="BB26" s="320" t="e">
        <f ca="1">(IF(SUM($J26:BA26)&gt;($H26-1),0,IF($G26=BB$28,1,IF(SUM($J26:BA26)=0,0,1))))*BB$30</f>
        <v>#N/A</v>
      </c>
      <c r="BC26" s="320" t="e">
        <f ca="1">(IF(SUM($J26:BB26)&gt;($H26-1),0,IF($G26=BC$28,1,IF(SUM($J26:BB26)=0,0,1))))*BC$30</f>
        <v>#N/A</v>
      </c>
      <c r="BD26" s="320" t="e">
        <f ca="1">(IF(SUM($J26:BC26)&gt;($H26-1),0,IF($G26=BD$28,1,IF(SUM($J26:BC26)=0,0,1))))*BD$30</f>
        <v>#N/A</v>
      </c>
      <c r="BE26" s="321" t="e">
        <f ca="1">(IF(SUM($J26:BD26)&gt;($H26-1),0,IF($G26=BE$28,1,IF(SUM($J26:BD26)=0,0,1))))*BE$30</f>
        <v>#N/A</v>
      </c>
      <c r="BF26" s="322"/>
      <c r="BG26" s="327"/>
      <c r="BH26" s="327"/>
      <c r="BI26" s="327"/>
      <c r="BJ26" s="327"/>
      <c r="BK26" s="327"/>
      <c r="BL26" s="327"/>
      <c r="BM26" s="327"/>
      <c r="BN26" s="327"/>
      <c r="BO26" s="327"/>
      <c r="BP26" s="327"/>
      <c r="BQ26" s="327"/>
      <c r="BR26" s="327"/>
      <c r="BS26" s="327"/>
      <c r="BT26" s="327"/>
      <c r="BU26" s="327"/>
      <c r="BV26" s="327"/>
      <c r="BW26" s="327"/>
      <c r="BX26" s="327"/>
      <c r="BY26" s="327"/>
      <c r="BZ26" s="324">
        <f t="shared" si="3"/>
        <v>0</v>
      </c>
      <c r="CA26" s="325" t="str">
        <f t="shared" si="5"/>
        <v/>
      </c>
      <c r="CG26" s="169">
        <f t="shared" si="4"/>
        <v>0</v>
      </c>
    </row>
    <row r="27" spans="1:110" x14ac:dyDescent="0.25">
      <c r="B27" s="164"/>
      <c r="C27" s="164"/>
      <c r="D27" s="164"/>
      <c r="E27" s="164"/>
      <c r="F27" s="164"/>
      <c r="G27" s="164"/>
      <c r="H27" s="164"/>
      <c r="I27" s="164"/>
      <c r="J27" s="164"/>
      <c r="K27" s="164"/>
      <c r="L27" s="164"/>
      <c r="M27" s="164"/>
      <c r="N27" s="164"/>
      <c r="O27" s="164"/>
      <c r="P27" s="164"/>
      <c r="Q27" s="164"/>
      <c r="R27" s="164"/>
      <c r="S27" s="164"/>
      <c r="T27" s="164"/>
      <c r="U27" s="164"/>
      <c r="V27" s="472"/>
      <c r="W27" s="472"/>
      <c r="X27" s="472"/>
      <c r="Y27" s="472"/>
      <c r="Z27" s="472"/>
      <c r="AA27" s="472"/>
      <c r="AB27" s="472"/>
      <c r="AC27" s="472"/>
      <c r="AD27" s="472"/>
      <c r="AE27" s="472"/>
      <c r="AF27" s="472"/>
      <c r="AG27" s="472"/>
      <c r="AH27" s="472"/>
      <c r="AI27" s="472"/>
      <c r="AJ27" s="472"/>
      <c r="AK27" s="472"/>
      <c r="AL27" s="472"/>
      <c r="AM27" s="472"/>
      <c r="AN27" s="472"/>
      <c r="AO27" s="472"/>
      <c r="AP27" s="472"/>
      <c r="AQ27" s="472"/>
      <c r="AR27" s="472"/>
      <c r="AS27" s="472"/>
      <c r="AT27" s="472"/>
      <c r="AU27" s="472"/>
      <c r="AV27" s="472"/>
      <c r="AW27" s="472"/>
      <c r="AX27" s="472"/>
      <c r="AY27" s="472"/>
      <c r="AZ27" s="472"/>
      <c r="BA27" s="472"/>
      <c r="BB27" s="472"/>
      <c r="BC27" s="472"/>
      <c r="BD27" s="472"/>
      <c r="BE27" s="472"/>
      <c r="BF27" s="328">
        <f>+BF48</f>
        <v>0</v>
      </c>
      <c r="BG27" s="328">
        <f t="shared" ref="BG27:BY27" si="7">+BG48</f>
        <v>0</v>
      </c>
      <c r="BH27" s="328">
        <f t="shared" si="7"/>
        <v>0</v>
      </c>
      <c r="BI27" s="328">
        <f t="shared" si="7"/>
        <v>0</v>
      </c>
      <c r="BJ27" s="328">
        <f t="shared" si="7"/>
        <v>0</v>
      </c>
      <c r="BK27" s="328">
        <f t="shared" si="7"/>
        <v>0</v>
      </c>
      <c r="BL27" s="328">
        <f t="shared" si="7"/>
        <v>0</v>
      </c>
      <c r="BM27" s="328">
        <f t="shared" si="7"/>
        <v>0</v>
      </c>
      <c r="BN27" s="328">
        <f t="shared" si="7"/>
        <v>0</v>
      </c>
      <c r="BO27" s="328">
        <f t="shared" si="7"/>
        <v>0</v>
      </c>
      <c r="BP27" s="328">
        <f t="shared" si="7"/>
        <v>0</v>
      </c>
      <c r="BQ27" s="328">
        <f t="shared" si="7"/>
        <v>0</v>
      </c>
      <c r="BR27" s="328">
        <f t="shared" si="7"/>
        <v>0</v>
      </c>
      <c r="BS27" s="328">
        <f t="shared" si="7"/>
        <v>0</v>
      </c>
      <c r="BT27" s="328">
        <f t="shared" si="7"/>
        <v>0</v>
      </c>
      <c r="BU27" s="328">
        <f t="shared" si="7"/>
        <v>0</v>
      </c>
      <c r="BV27" s="328">
        <f t="shared" si="7"/>
        <v>0</v>
      </c>
      <c r="BW27" s="328">
        <f t="shared" si="7"/>
        <v>0</v>
      </c>
      <c r="BX27" s="328">
        <f t="shared" si="7"/>
        <v>0</v>
      </c>
      <c r="BY27" s="328">
        <f t="shared" si="7"/>
        <v>0</v>
      </c>
    </row>
    <row r="28" spans="1:110" s="329" customFormat="1" ht="16.350000000000001" hidden="1" customHeight="1" x14ac:dyDescent="0.25">
      <c r="I28" s="330">
        <f>SUM(I4:I27)</f>
        <v>0</v>
      </c>
      <c r="J28" s="331">
        <f ca="1">IF(MONTH(F29)=1,1,0)</f>
        <v>0</v>
      </c>
      <c r="K28" s="470">
        <f ca="1">IF(MONTH(F29)=2,1,IF(J28=1,2,0))</f>
        <v>0</v>
      </c>
      <c r="L28" s="470" t="e">
        <f ca="1">IF(SUM($J28:K28)&gt;($G$30-1),0,IF(K28=K29,L29,IF(MONTH($F$29)=L$29,1,IF(SUM($J28:K28)=0,0,(K28+1)))))</f>
        <v>#N/A</v>
      </c>
      <c r="M28" s="470" t="e">
        <f ca="1">IF(SUM($J28:L28)&gt;($G$30-1),0,IF(L28=L29,M29,IF(MONTH($F$29)=M$29,1,IF(SUM($J28:L28)=0,0,(L28+1)))))</f>
        <v>#N/A</v>
      </c>
      <c r="N28" s="470" t="e">
        <f ca="1">IF(SUM($J28:M28)&gt;($G$30-1),0,IF(M28=M29,N29,IF(MONTH($F$29)=N$29,1,IF(SUM($J28:M28)=0,0,(M28+1)))))</f>
        <v>#N/A</v>
      </c>
      <c r="O28" s="470" t="e">
        <f ca="1">IF(SUM($J28:N28)&gt;($G$30-1),0,IF(N28=N29,O29,IF(MONTH($F$29)=O$29,1,IF(SUM($J28:N28)=0,0,(N28+1)))))</f>
        <v>#N/A</v>
      </c>
      <c r="P28" s="470" t="e">
        <f ca="1">IF(SUM($J28:O28)&gt;($G$30-1),0,IF(O28=O29,P29,IF(MONTH($F$29)=P$29,1,IF(SUM($J28:O28)=0,0,(O28+1)))))</f>
        <v>#N/A</v>
      </c>
      <c r="Q28" s="470" t="e">
        <f ca="1">IF(SUM($J28:P28)&gt;($G$30-1),0,IF(P28=P29,Q29,IF(MONTH($F$29)=Q$29,1,IF(SUM($J28:P28)=0,0,(P28+1)))))</f>
        <v>#N/A</v>
      </c>
      <c r="R28" s="470" t="e">
        <f ca="1">IF(SUM($J28:Q28)&gt;($G$30-1),0,IF(Q28=Q29,R29,IF(MONTH($F$29)=R$29,1,IF(SUM($J28:Q28)=0,0,(Q28+1)))))</f>
        <v>#N/A</v>
      </c>
      <c r="S28" s="470" t="e">
        <f ca="1">IF(SUM($J28:R28)&gt;($G$30-1),0,IF(R28=R29,S29,IF(MONTH($F$29)=S$29,1,IF(SUM($J28:R28)=0,0,(R28+1)))))</f>
        <v>#N/A</v>
      </c>
      <c r="T28" s="470" t="e">
        <f ca="1">IF(SUM($J28:S28)&gt;($G$30-1),0,IF(S28=S29,T29,IF(MONTH($F$29)=T$29,1,IF(SUM($J28:S28)=0,0,(S28+1)))))</f>
        <v>#N/A</v>
      </c>
      <c r="U28" s="470" t="e">
        <f ca="1">IF(SUM($J28:T28)&gt;($G$30-1),0,IF(T28=T29,U29,IF(MONTH($F$29)=U$29,1,IF(SUM($J28:T28)=0,0,(T28+1)))))</f>
        <v>#N/A</v>
      </c>
      <c r="V28" s="470" t="e">
        <f ca="1">IF(SUM($J28:U28)&gt;($G$30-1),0,IF(U28=U29,V29,IF(MONTH($F$29)=V$29,1,IF(SUM($J28:U28)=0,0,(U28+1)))))</f>
        <v>#N/A</v>
      </c>
      <c r="W28" s="470" t="e">
        <f ca="1">IF(SUM($J28:V28)&gt;($G$30-1),0,IF(V28=V29,W29,IF(MONTH($F$29)=W$29,1,IF(SUM($J28:V28)=0,0,(V28+1)))))</f>
        <v>#N/A</v>
      </c>
      <c r="X28" s="470" t="e">
        <f ca="1">IF(SUM($J28:W28)&gt;($G$30-1),0,IF(W28=W29,X29,IF(MONTH($F$29)=X$29,1,IF(SUM($J28:W28)=0,0,(W28+1)))))</f>
        <v>#N/A</v>
      </c>
      <c r="Y28" s="470" t="e">
        <f ca="1">IF(SUM($J28:X28)&gt;($G$30-1),0,IF(X28=X29,Y29,IF(MONTH($F$29)=Y$29,1,IF(SUM($J28:X28)=0,0,(X28+1)))))</f>
        <v>#N/A</v>
      </c>
      <c r="Z28" s="470" t="e">
        <f ca="1">IF(SUM($J28:Y28)&gt;($G$30-1),0,IF(Y28=Y29,Z29,IF(MONTH($F$29)=Z$29,1,IF(SUM($J28:Y28)=0,0,(Y28+1)))))</f>
        <v>#N/A</v>
      </c>
      <c r="AA28" s="470" t="e">
        <f ca="1">IF(SUM($J28:Z28)&gt;($G$30-1),0,IF(Z28=Z29,AA29,IF(MONTH($F$29)=AA$29,1,IF(SUM($J28:Z28)=0,0,(Z28+1)))))</f>
        <v>#N/A</v>
      </c>
      <c r="AB28" s="470" t="e">
        <f ca="1">IF(SUM($J28:AA28)&gt;($G$30-1),0,IF(AA28=AA29,AB29,IF(MONTH($F$29)=AB$29,1,IF(SUM($J28:AA28)=0,0,(AA28+1)))))</f>
        <v>#N/A</v>
      </c>
      <c r="AC28" s="470" t="e">
        <f ca="1">IF(SUM($J28:AB28)&gt;($G$30-1),0,IF(AB28=AB29,AC29,IF(MONTH($F$29)=AC$29,1,IF(SUM($J28:AB28)=0,0,(AB28+1)))))</f>
        <v>#N/A</v>
      </c>
      <c r="AD28" s="470" t="e">
        <f ca="1">IF(SUM($J28:AC28)&gt;($G$30-1),0,IF(AC28=AC29,AD29,IF(MONTH($F$29)=AD$29,1,IF(SUM($J28:AC28)=0,0,(AC28+1)))))</f>
        <v>#N/A</v>
      </c>
      <c r="AE28" s="470" t="e">
        <f ca="1">IF(SUM($J28:AD28)&gt;($G$30-1),0,IF(AD28=AD29,AE29,IF(MONTH($F$29)=AE$29,1,IF(SUM($J28:AD28)=0,0,(AD28+1)))))</f>
        <v>#N/A</v>
      </c>
      <c r="AF28" s="470" t="e">
        <f ca="1">IF(SUM($J28:AE28)&gt;($G$30-1),0,IF(AE28=AE29,AF29,IF(MONTH($F$29)=AF$29,1,IF(SUM($J28:AE28)=0,0,(AE28+1)))))</f>
        <v>#N/A</v>
      </c>
      <c r="AG28" s="470" t="e">
        <f ca="1">IF(SUM($J28:AF28)&gt;($G$30-1),0,IF(AF28=AF29,AG29,IF(MONTH($F$29)=AG$29,1,IF(SUM($J28:AF28)=0,0,(AF28+1)))))</f>
        <v>#N/A</v>
      </c>
      <c r="AH28" s="470" t="e">
        <f ca="1">IF(SUM($J28:AG28)&gt;($G$30-1),0,IF(AG28=AG29,AH29,IF(MONTH($F$29)=AH$29,1,IF(SUM($J28:AG28)=0,0,(AG28+1)))))</f>
        <v>#N/A</v>
      </c>
      <c r="AI28" s="470" t="e">
        <f ca="1">IF(SUM($J28:AH28)&gt;($G$30-1),0,IF(AH28=AH29,AI29,IF(MONTH($F$29)=AI$29,1,IF(SUM($J28:AH28)=0,0,(AH28+1)))))</f>
        <v>#N/A</v>
      </c>
      <c r="AJ28" s="470" t="e">
        <f ca="1">IF(SUM($J28:AI28)&gt;($G$30-1),0,IF(AI28=AI29,AJ29,IF(MONTH($F$29)=AJ$29,1,IF(SUM($J28:AI28)=0,0,(AI28+1)))))</f>
        <v>#N/A</v>
      </c>
      <c r="AK28" s="470" t="e">
        <f ca="1">IF(SUM($J28:AJ28)&gt;($G$30-1),0,IF(AJ28=AJ29,AK29,IF(MONTH($F$29)=AK$29,1,IF(SUM($J28:AJ28)=0,0,(AJ28+1)))))</f>
        <v>#N/A</v>
      </c>
      <c r="AL28" s="470" t="e">
        <f ca="1">IF(SUM($J28:AK28)&gt;($G$30-1),0,IF(AK28=AK29,AL29,IF(MONTH($F$29)=AL$29,1,IF(SUM($J28:AK28)=0,0,(AK28+1)))))</f>
        <v>#N/A</v>
      </c>
      <c r="AM28" s="470" t="e">
        <f ca="1">IF(SUM($J28:AL28)&gt;($G$30-1),0,IF(AL28=AL29,AM29,IF(MONTH($F$29)=AM$29,1,IF(SUM($J28:AL28)=0,0,(AL28+1)))))</f>
        <v>#N/A</v>
      </c>
      <c r="AN28" s="470" t="e">
        <f ca="1">IF(SUM($J28:AM28)&gt;($G$30-1),0,IF(AM28=AM29,AN29,IF(MONTH($F$29)=AN$29,1,IF(SUM($J28:AM28)=0,0,(AM28+1)))))</f>
        <v>#N/A</v>
      </c>
      <c r="AO28" s="470" t="e">
        <f ca="1">IF(SUM($J28:AN28)&gt;($G$30-1),0,IF(AN28=AN29,AO29,IF(MONTH($F$29)=AO$29,1,IF(SUM($J28:AN28)=0,0,(AN28+1)))))</f>
        <v>#N/A</v>
      </c>
      <c r="AP28" s="470" t="e">
        <f ca="1">IF(SUM($J28:AO28)&gt;($G$30-1),0,IF(AO28=AO29,AP29,IF(MONTH($F$29)=AP$29,1,IF(SUM($J28:AO28)=0,0,(AO28+1)))))</f>
        <v>#N/A</v>
      </c>
      <c r="AQ28" s="470" t="e">
        <f ca="1">IF(SUM($J28:AP28)&gt;($G$30-1),0,IF(AP28=AP29,AQ29,IF(MONTH($F$29)=AQ$29,1,IF(SUM($J28:AP28)=0,0,(AP28+1)))))</f>
        <v>#N/A</v>
      </c>
      <c r="AR28" s="470" t="e">
        <f ca="1">IF(SUM($J28:AQ28)&gt;($G$30-1),0,IF(AQ28=AQ29,AR29,IF(MONTH($F$29)=AR$29,1,IF(SUM($J28:AQ28)=0,0,(AQ28+1)))))</f>
        <v>#N/A</v>
      </c>
      <c r="AS28" s="470" t="e">
        <f ca="1">IF(SUM($J28:AR28)&gt;($G$30-1),0,IF(AR28=AR29,AS29,IF(MONTH($F$29)=AS$29,1,IF(SUM($J28:AR28)=0,0,(AR28+1)))))</f>
        <v>#N/A</v>
      </c>
      <c r="AT28" s="470" t="e">
        <f ca="1">IF(SUM($J28:AS28)&gt;($G$30-1),0,IF(AS28=AS29,AT29,IF(MONTH($F$29)=AT$29,1,IF(SUM($J28:AS28)=0,0,(AS28+1)))))</f>
        <v>#N/A</v>
      </c>
      <c r="AU28" s="470" t="e">
        <f ca="1">IF(SUM($J28:AT28)&gt;($G$30-1),0,IF(AT28=AT29,AU29,IF(MONTH($F$29)=AU$29,1,IF(SUM($J28:AT28)=0,0,(AT28+1)))))</f>
        <v>#N/A</v>
      </c>
      <c r="AV28" s="470" t="e">
        <f ca="1">IF(SUM($J28:AU28)&gt;($G$30-1),0,IF(AU28=AU29,AV29,IF(MONTH($F$29)=AV$29,1,IF(SUM($J28:AU28)=0,0,(AU28+1)))))</f>
        <v>#N/A</v>
      </c>
      <c r="AW28" s="470" t="e">
        <f ca="1">IF(SUM($J28:AV28)&gt;($G$30-1),0,IF(AV28=AV29,AW29,IF(MONTH($F$29)=AW$29,1,IF(SUM($J28:AV28)=0,0,(AV28+1)))))</f>
        <v>#N/A</v>
      </c>
      <c r="AX28" s="470" t="e">
        <f ca="1">IF(SUM($J28:AW28)&gt;($G$30-1),0,IF(AW28=AW29,AX29,IF(MONTH($F$29)=AX$29,1,IF(SUM($J28:AW28)=0,0,(AW28+1)))))</f>
        <v>#N/A</v>
      </c>
      <c r="AY28" s="470" t="e">
        <f ca="1">IF(SUM($J28:AX28)&gt;($G$30-1),0,IF(AX28=AX29,AY29,IF(MONTH($F$29)=AY$29,1,IF(SUM($J28:AX28)=0,0,(AX28+1)))))</f>
        <v>#N/A</v>
      </c>
      <c r="AZ28" s="470" t="e">
        <f ca="1">IF(SUM($J28:AY28)&gt;($G$30-1),0,IF(AY28=AY29,AZ29,IF(MONTH($F$29)=AZ$29,1,IF(SUM($J28:AY28)=0,0,(AY28+1)))))</f>
        <v>#N/A</v>
      </c>
      <c r="BA28" s="470" t="e">
        <f ca="1">IF(SUM($J28:AZ28)&gt;($G$30-1),0,IF(AZ28=AZ29,BA29,IF(MONTH($F$29)=BA$29,1,IF(SUM($J28:AZ28)=0,0,(AZ28+1)))))</f>
        <v>#N/A</v>
      </c>
      <c r="BB28" s="470" t="e">
        <f ca="1">IF(SUM($J28:BA28)&gt;($G$30-1),0,IF(BA28=BA29,BB29,IF(MONTH($F$29)=BB$29,1,IF(SUM($J28:BA28)=0,0,(BA28+1)))))</f>
        <v>#N/A</v>
      </c>
      <c r="BC28" s="470" t="e">
        <f ca="1">IF(SUM($J28:BB28)&gt;($G$30-1),0,IF(BB28=BB29,BC29,IF(MONTH($F$29)=BC$29,1,IF(SUM($J28:BB28)=0,0,(BB28+1)))))</f>
        <v>#N/A</v>
      </c>
      <c r="BD28" s="470" t="e">
        <f ca="1">IF(SUM($J28:BC28)&gt;($G$30-1),0,IF(BC28=BC29,BD29,IF(MONTH($F$29)=BD$29,1,IF(SUM($J28:BC28)=0,0,(BC28+1)))))</f>
        <v>#N/A</v>
      </c>
      <c r="BE28" s="470" t="e">
        <f ca="1">IF(SUM($J28:BD28)&gt;($G$30-1),0,IF(BD28=BD29,BE29,IF(MONTH($F$29)=BE$29,1,IF(SUM($J28:BD28)=0,0,(BD28+1)))))</f>
        <v>#N/A</v>
      </c>
      <c r="BF28" s="329">
        <f>SUM(BF4:BF18)</f>
        <v>0</v>
      </c>
      <c r="BG28" s="329">
        <f t="shared" ref="BG28:BY28" si="8">SUM(BG4:BG18)</f>
        <v>0</v>
      </c>
      <c r="BH28" s="329">
        <f t="shared" si="8"/>
        <v>0</v>
      </c>
      <c r="BI28" s="329">
        <f t="shared" si="8"/>
        <v>0</v>
      </c>
      <c r="BJ28" s="329">
        <f t="shared" si="8"/>
        <v>0</v>
      </c>
      <c r="BK28" s="329">
        <f t="shared" si="8"/>
        <v>0</v>
      </c>
      <c r="BL28" s="329">
        <f t="shared" si="8"/>
        <v>0</v>
      </c>
      <c r="BM28" s="329">
        <f t="shared" si="8"/>
        <v>0</v>
      </c>
      <c r="BN28" s="329">
        <f t="shared" si="8"/>
        <v>0</v>
      </c>
      <c r="BO28" s="329">
        <f t="shared" si="8"/>
        <v>0</v>
      </c>
      <c r="BP28" s="329">
        <f t="shared" si="8"/>
        <v>0</v>
      </c>
      <c r="BQ28" s="329">
        <f t="shared" si="8"/>
        <v>0</v>
      </c>
      <c r="BR28" s="329">
        <f t="shared" si="8"/>
        <v>0</v>
      </c>
      <c r="BS28" s="329">
        <f t="shared" si="8"/>
        <v>0</v>
      </c>
      <c r="BT28" s="329">
        <f t="shared" si="8"/>
        <v>0</v>
      </c>
      <c r="BU28" s="329">
        <f t="shared" si="8"/>
        <v>0</v>
      </c>
      <c r="BV28" s="329">
        <f t="shared" si="8"/>
        <v>0</v>
      </c>
      <c r="BW28" s="329">
        <f t="shared" si="8"/>
        <v>0</v>
      </c>
      <c r="BX28" s="329">
        <f t="shared" si="8"/>
        <v>0</v>
      </c>
      <c r="BY28" s="329">
        <f t="shared" si="8"/>
        <v>0</v>
      </c>
      <c r="BZ28" s="332"/>
      <c r="CF28" s="304"/>
      <c r="CI28" s="505"/>
      <c r="CJ28" s="505"/>
      <c r="CK28" s="505"/>
      <c r="CL28" s="505"/>
      <c r="CM28" s="505"/>
      <c r="CN28" s="505"/>
      <c r="CO28" s="505"/>
      <c r="CP28" s="505"/>
      <c r="CQ28" s="505"/>
      <c r="CR28" s="505"/>
      <c r="CS28" s="505"/>
      <c r="CT28" s="505"/>
      <c r="CU28" s="505"/>
      <c r="CV28" s="505"/>
      <c r="CW28" s="505"/>
      <c r="CX28" s="505"/>
      <c r="CY28" s="505"/>
      <c r="CZ28" s="505"/>
      <c r="DA28" s="505"/>
      <c r="DB28" s="505"/>
    </row>
    <row r="29" spans="1:110" s="329" customFormat="1" ht="15" hidden="1" customHeight="1" x14ac:dyDescent="0.25">
      <c r="E29" s="329" t="s">
        <v>10</v>
      </c>
      <c r="F29" s="333">
        <f ca="1">'3.Tasks'!F25</f>
        <v>46006</v>
      </c>
      <c r="I29" s="334"/>
      <c r="J29" s="335">
        <v>1</v>
      </c>
      <c r="K29" s="471">
        <v>2</v>
      </c>
      <c r="L29" s="471">
        <v>3</v>
      </c>
      <c r="M29" s="471">
        <v>4</v>
      </c>
      <c r="N29" s="471">
        <v>5</v>
      </c>
      <c r="O29" s="471">
        <v>6</v>
      </c>
      <c r="P29" s="471">
        <v>7</v>
      </c>
      <c r="Q29" s="471">
        <v>8</v>
      </c>
      <c r="R29" s="471">
        <v>9</v>
      </c>
      <c r="S29" s="471">
        <v>10</v>
      </c>
      <c r="T29" s="471">
        <v>11</v>
      </c>
      <c r="U29" s="471">
        <v>12</v>
      </c>
      <c r="V29" s="471">
        <v>13</v>
      </c>
      <c r="W29" s="471">
        <v>14</v>
      </c>
      <c r="X29" s="471">
        <v>15</v>
      </c>
      <c r="Y29" s="471">
        <v>16</v>
      </c>
      <c r="Z29" s="471">
        <v>17</v>
      </c>
      <c r="AA29" s="471">
        <v>18</v>
      </c>
      <c r="AB29" s="471">
        <v>19</v>
      </c>
      <c r="AC29" s="471">
        <v>20</v>
      </c>
      <c r="AD29" s="471">
        <v>21</v>
      </c>
      <c r="AE29" s="471">
        <v>22</v>
      </c>
      <c r="AF29" s="471">
        <v>23</v>
      </c>
      <c r="AG29" s="471">
        <v>24</v>
      </c>
      <c r="AH29" s="471">
        <v>25</v>
      </c>
      <c r="AI29" s="471">
        <v>26</v>
      </c>
      <c r="AJ29" s="471">
        <v>27</v>
      </c>
      <c r="AK29" s="471">
        <v>28</v>
      </c>
      <c r="AL29" s="471">
        <v>29</v>
      </c>
      <c r="AM29" s="471">
        <v>30</v>
      </c>
      <c r="AN29" s="471">
        <v>31</v>
      </c>
      <c r="AO29" s="471">
        <v>32</v>
      </c>
      <c r="AP29" s="471">
        <v>33</v>
      </c>
      <c r="AQ29" s="471">
        <v>34</v>
      </c>
      <c r="AR29" s="471">
        <v>35</v>
      </c>
      <c r="AS29" s="471">
        <v>36</v>
      </c>
      <c r="AT29" s="471">
        <v>37</v>
      </c>
      <c r="AU29" s="471">
        <v>38</v>
      </c>
      <c r="AV29" s="471">
        <v>39</v>
      </c>
      <c r="AW29" s="471">
        <v>40</v>
      </c>
      <c r="AX29" s="471">
        <v>41</v>
      </c>
      <c r="AY29" s="471">
        <v>42</v>
      </c>
      <c r="AZ29" s="471">
        <v>43</v>
      </c>
      <c r="BA29" s="471">
        <v>44</v>
      </c>
      <c r="BB29" s="471">
        <v>45</v>
      </c>
      <c r="BC29" s="471">
        <v>46</v>
      </c>
      <c r="BD29" s="471">
        <v>47</v>
      </c>
      <c r="BE29" s="471">
        <v>48</v>
      </c>
      <c r="BZ29" s="332">
        <v>4.95</v>
      </c>
      <c r="CF29" s="304"/>
      <c r="CI29" s="303"/>
      <c r="CJ29" s="303"/>
      <c r="CK29" s="303"/>
      <c r="CL29" s="303"/>
      <c r="CM29" s="303"/>
      <c r="CN29" s="303"/>
      <c r="CO29" s="303"/>
      <c r="CP29" s="303"/>
      <c r="CQ29" s="303"/>
      <c r="CR29" s="303"/>
      <c r="CS29" s="303"/>
      <c r="CT29" s="303"/>
      <c r="CU29" s="303"/>
      <c r="CV29" s="303"/>
      <c r="CW29" s="303"/>
      <c r="CX29" s="303"/>
      <c r="CY29" s="303"/>
      <c r="CZ29" s="303"/>
      <c r="DA29" s="303"/>
      <c r="DB29" s="303"/>
    </row>
    <row r="30" spans="1:110" ht="15" hidden="1" customHeight="1" x14ac:dyDescent="0.25">
      <c r="E30" s="169" t="str">
        <f>+'3.Tasks'!E26</f>
        <v>Duração máxima:</v>
      </c>
      <c r="F30" s="469">
        <f>+'3.Tasks'!F26</f>
        <v>0</v>
      </c>
      <c r="G30" s="169" t="e">
        <f>+'3.Tasks'!G26</f>
        <v>#N/A</v>
      </c>
      <c r="I30" s="334"/>
      <c r="J30" s="335">
        <f t="shared" ref="J30:P30" ca="1" si="9">IF(J28=0,0,1)</f>
        <v>0</v>
      </c>
      <c r="K30" s="471">
        <f t="shared" ca="1" si="9"/>
        <v>0</v>
      </c>
      <c r="L30" s="471" t="e">
        <f t="shared" ca="1" si="9"/>
        <v>#N/A</v>
      </c>
      <c r="M30" s="471" t="e">
        <f t="shared" ca="1" si="9"/>
        <v>#N/A</v>
      </c>
      <c r="N30" s="471" t="e">
        <f t="shared" ca="1" si="9"/>
        <v>#N/A</v>
      </c>
      <c r="O30" s="471" t="e">
        <f t="shared" ca="1" si="9"/>
        <v>#N/A</v>
      </c>
      <c r="P30" s="471" t="e">
        <f t="shared" ca="1" si="9"/>
        <v>#N/A</v>
      </c>
      <c r="Q30" s="471" t="e">
        <f t="shared" ref="Q30:AS30" ca="1" si="10">IF(Q28=0,0,1)</f>
        <v>#N/A</v>
      </c>
      <c r="R30" s="471" t="e">
        <f t="shared" ca="1" si="10"/>
        <v>#N/A</v>
      </c>
      <c r="S30" s="471" t="e">
        <f t="shared" ca="1" si="10"/>
        <v>#N/A</v>
      </c>
      <c r="T30" s="471" t="e">
        <f t="shared" ca="1" si="10"/>
        <v>#N/A</v>
      </c>
      <c r="U30" s="471" t="e">
        <f t="shared" ca="1" si="10"/>
        <v>#N/A</v>
      </c>
      <c r="V30" s="471" t="e">
        <f t="shared" ca="1" si="10"/>
        <v>#N/A</v>
      </c>
      <c r="W30" s="471" t="e">
        <f t="shared" ca="1" si="10"/>
        <v>#N/A</v>
      </c>
      <c r="X30" s="471" t="e">
        <f t="shared" ca="1" si="10"/>
        <v>#N/A</v>
      </c>
      <c r="Y30" s="471" t="e">
        <f t="shared" ca="1" si="10"/>
        <v>#N/A</v>
      </c>
      <c r="Z30" s="471" t="e">
        <f t="shared" ca="1" si="10"/>
        <v>#N/A</v>
      </c>
      <c r="AA30" s="471" t="e">
        <f t="shared" ca="1" si="10"/>
        <v>#N/A</v>
      </c>
      <c r="AB30" s="471" t="e">
        <f t="shared" ca="1" si="10"/>
        <v>#N/A</v>
      </c>
      <c r="AC30" s="471" t="e">
        <f t="shared" ca="1" si="10"/>
        <v>#N/A</v>
      </c>
      <c r="AD30" s="471" t="e">
        <f t="shared" ca="1" si="10"/>
        <v>#N/A</v>
      </c>
      <c r="AE30" s="471" t="e">
        <f t="shared" ca="1" si="10"/>
        <v>#N/A</v>
      </c>
      <c r="AF30" s="471" t="e">
        <f t="shared" ca="1" si="10"/>
        <v>#N/A</v>
      </c>
      <c r="AG30" s="471" t="e">
        <f t="shared" ca="1" si="10"/>
        <v>#N/A</v>
      </c>
      <c r="AH30" s="471" t="e">
        <f t="shared" ca="1" si="10"/>
        <v>#N/A</v>
      </c>
      <c r="AI30" s="471" t="e">
        <f t="shared" ca="1" si="10"/>
        <v>#N/A</v>
      </c>
      <c r="AJ30" s="471" t="e">
        <f t="shared" ca="1" si="10"/>
        <v>#N/A</v>
      </c>
      <c r="AK30" s="471" t="e">
        <f t="shared" ca="1" si="10"/>
        <v>#N/A</v>
      </c>
      <c r="AL30" s="471" t="e">
        <f t="shared" ca="1" si="10"/>
        <v>#N/A</v>
      </c>
      <c r="AM30" s="471" t="e">
        <f t="shared" ca="1" si="10"/>
        <v>#N/A</v>
      </c>
      <c r="AN30" s="471" t="e">
        <f t="shared" ca="1" si="10"/>
        <v>#N/A</v>
      </c>
      <c r="AO30" s="471" t="e">
        <f t="shared" ca="1" si="10"/>
        <v>#N/A</v>
      </c>
      <c r="AP30" s="471" t="e">
        <f t="shared" ca="1" si="10"/>
        <v>#N/A</v>
      </c>
      <c r="AQ30" s="471" t="e">
        <f t="shared" ca="1" si="10"/>
        <v>#N/A</v>
      </c>
      <c r="AR30" s="471" t="e">
        <f t="shared" ca="1" si="10"/>
        <v>#N/A</v>
      </c>
      <c r="AS30" s="471" t="e">
        <f t="shared" ca="1" si="10"/>
        <v>#N/A</v>
      </c>
      <c r="AT30" s="471" t="e">
        <f t="shared" ref="AT30:BE30" ca="1" si="11">IF(AT28=0,0,1)</f>
        <v>#N/A</v>
      </c>
      <c r="AU30" s="471" t="e">
        <f t="shared" ca="1" si="11"/>
        <v>#N/A</v>
      </c>
      <c r="AV30" s="471" t="e">
        <f t="shared" ca="1" si="11"/>
        <v>#N/A</v>
      </c>
      <c r="AW30" s="471" t="e">
        <f t="shared" ca="1" si="11"/>
        <v>#N/A</v>
      </c>
      <c r="AX30" s="471" t="e">
        <f t="shared" ca="1" si="11"/>
        <v>#N/A</v>
      </c>
      <c r="AY30" s="471" t="e">
        <f t="shared" ca="1" si="11"/>
        <v>#N/A</v>
      </c>
      <c r="AZ30" s="471" t="e">
        <f t="shared" ca="1" si="11"/>
        <v>#N/A</v>
      </c>
      <c r="BA30" s="471" t="e">
        <f t="shared" ca="1" si="11"/>
        <v>#N/A</v>
      </c>
      <c r="BB30" s="471" t="e">
        <f t="shared" ca="1" si="11"/>
        <v>#N/A</v>
      </c>
      <c r="BC30" s="471" t="e">
        <f t="shared" ca="1" si="11"/>
        <v>#N/A</v>
      </c>
      <c r="BD30" s="471" t="e">
        <f t="shared" ca="1" si="11"/>
        <v>#N/A</v>
      </c>
      <c r="BE30" s="471" t="e">
        <f t="shared" ca="1" si="11"/>
        <v>#N/A</v>
      </c>
      <c r="CI30" s="322"/>
      <c r="CJ30" s="323"/>
      <c r="CK30" s="323"/>
      <c r="CL30" s="323"/>
      <c r="CM30" s="323"/>
      <c r="CN30" s="323"/>
      <c r="CO30" s="323"/>
      <c r="CP30" s="323"/>
      <c r="CQ30" s="323"/>
      <c r="CR30" s="323"/>
      <c r="CS30" s="323"/>
      <c r="CT30" s="323"/>
      <c r="CU30" s="323"/>
      <c r="CV30" s="323"/>
      <c r="CW30" s="323"/>
      <c r="CX30" s="323"/>
      <c r="CY30" s="323"/>
      <c r="CZ30" s="323"/>
      <c r="DA30" s="323"/>
      <c r="DB30" s="323"/>
    </row>
    <row r="31" spans="1:110" ht="15" hidden="1" customHeight="1" x14ac:dyDescent="0.25">
      <c r="BF31" s="389">
        <f>SUM(BF4:BF26)</f>
        <v>0</v>
      </c>
      <c r="BG31" s="389">
        <f t="shared" ref="BG31:BX31" si="12">SUM(BG4:BG26)</f>
        <v>0</v>
      </c>
      <c r="BH31" s="389">
        <f t="shared" si="12"/>
        <v>0</v>
      </c>
      <c r="BI31" s="389">
        <f t="shared" si="12"/>
        <v>0</v>
      </c>
      <c r="BJ31" s="389">
        <f t="shared" si="12"/>
        <v>0</v>
      </c>
      <c r="BK31" s="389">
        <f t="shared" si="12"/>
        <v>0</v>
      </c>
      <c r="BL31" s="389">
        <f t="shared" si="12"/>
        <v>0</v>
      </c>
      <c r="BM31" s="389">
        <f t="shared" si="12"/>
        <v>0</v>
      </c>
      <c r="BN31" s="389">
        <f t="shared" si="12"/>
        <v>0</v>
      </c>
      <c r="BO31" s="389">
        <f t="shared" si="12"/>
        <v>0</v>
      </c>
      <c r="BP31" s="389">
        <f t="shared" si="12"/>
        <v>0</v>
      </c>
      <c r="BQ31" s="389">
        <f t="shared" si="12"/>
        <v>0</v>
      </c>
      <c r="BR31" s="389">
        <f t="shared" si="12"/>
        <v>0</v>
      </c>
      <c r="BS31" s="389">
        <f t="shared" si="12"/>
        <v>0</v>
      </c>
      <c r="BT31" s="389">
        <f t="shared" si="12"/>
        <v>0</v>
      </c>
      <c r="BU31" s="389">
        <f t="shared" si="12"/>
        <v>0</v>
      </c>
      <c r="BV31" s="389">
        <f t="shared" si="12"/>
        <v>0</v>
      </c>
      <c r="BW31" s="389">
        <f t="shared" si="12"/>
        <v>0</v>
      </c>
      <c r="BX31" s="389">
        <f t="shared" si="12"/>
        <v>0</v>
      </c>
      <c r="BY31" s="389">
        <f>SUM(BY4:BY26)</f>
        <v>0</v>
      </c>
      <c r="CI31" s="322"/>
      <c r="CJ31" s="323"/>
      <c r="CK31" s="323"/>
      <c r="CL31" s="323"/>
      <c r="CM31" s="323"/>
      <c r="CN31" s="323"/>
      <c r="CO31" s="323"/>
      <c r="CP31" s="323"/>
      <c r="CQ31" s="323"/>
      <c r="CR31" s="323"/>
      <c r="CS31" s="323"/>
      <c r="CT31" s="323"/>
      <c r="CU31" s="323"/>
      <c r="CV31" s="323"/>
      <c r="CW31" s="323"/>
      <c r="CX31" s="323"/>
      <c r="CY31" s="323"/>
      <c r="CZ31" s="323"/>
      <c r="DA31" s="323"/>
      <c r="DB31" s="323"/>
    </row>
    <row r="32" spans="1:110" ht="21" x14ac:dyDescent="0.25">
      <c r="B32" s="655" t="s">
        <v>879</v>
      </c>
      <c r="C32" s="655"/>
      <c r="D32" s="655"/>
      <c r="E32" s="655"/>
      <c r="F32" s="655"/>
      <c r="G32" s="655"/>
      <c r="H32" s="655"/>
      <c r="I32" s="655"/>
      <c r="J32" s="662">
        <f ca="1">+J1</f>
        <v>2025</v>
      </c>
      <c r="K32" s="663"/>
      <c r="L32" s="663"/>
      <c r="M32" s="663"/>
      <c r="N32" s="663"/>
      <c r="O32" s="663"/>
      <c r="P32" s="663"/>
      <c r="Q32" s="663"/>
      <c r="R32" s="663"/>
      <c r="S32" s="663"/>
      <c r="T32" s="663"/>
      <c r="U32" s="664"/>
      <c r="V32" s="662">
        <f ca="1">+J32+1</f>
        <v>2026</v>
      </c>
      <c r="W32" s="663"/>
      <c r="X32" s="663"/>
      <c r="Y32" s="663"/>
      <c r="Z32" s="663"/>
      <c r="AA32" s="663"/>
      <c r="AB32" s="663"/>
      <c r="AC32" s="663"/>
      <c r="AD32" s="663"/>
      <c r="AE32" s="663"/>
      <c r="AF32" s="663"/>
      <c r="AG32" s="664"/>
      <c r="AH32" s="662">
        <f ca="1">+V32+1</f>
        <v>2027</v>
      </c>
      <c r="AI32" s="663"/>
      <c r="AJ32" s="663"/>
      <c r="AK32" s="663"/>
      <c r="AL32" s="663"/>
      <c r="AM32" s="663"/>
      <c r="AN32" s="663"/>
      <c r="AO32" s="663"/>
      <c r="AP32" s="663"/>
      <c r="AQ32" s="663"/>
      <c r="AR32" s="663"/>
      <c r="AS32" s="664"/>
      <c r="AT32" s="662">
        <f ca="1">+AH32+1</f>
        <v>2028</v>
      </c>
      <c r="AU32" s="663"/>
      <c r="AV32" s="663"/>
      <c r="AW32" s="663"/>
      <c r="AX32" s="663"/>
      <c r="AY32" s="663"/>
      <c r="AZ32" s="663"/>
      <c r="BA32" s="663"/>
      <c r="BB32" s="663"/>
      <c r="BC32" s="663"/>
      <c r="BD32" s="663"/>
      <c r="BE32" s="664"/>
      <c r="BF32" s="656" t="str">
        <f>+BF1</f>
        <v>TASK LIST [Distribute Person*month from column I to the various tasks]</v>
      </c>
      <c r="BG32" s="656"/>
      <c r="BH32" s="656"/>
      <c r="BI32" s="656"/>
      <c r="BJ32" s="656"/>
      <c r="BK32" s="656"/>
      <c r="BL32" s="656"/>
      <c r="BM32" s="656"/>
      <c r="BN32" s="656"/>
      <c r="BO32" s="656"/>
      <c r="BP32" s="656"/>
      <c r="BQ32" s="656"/>
      <c r="BR32" s="656"/>
      <c r="BS32" s="656"/>
      <c r="BT32" s="656"/>
      <c r="BU32" s="656"/>
      <c r="BV32" s="656"/>
      <c r="BW32" s="656"/>
      <c r="BX32" s="656"/>
      <c r="BY32" s="656"/>
      <c r="CB32" s="658" t="s">
        <v>859</v>
      </c>
      <c r="CC32" s="658"/>
      <c r="CI32" s="656">
        <f>+CI1</f>
        <v>0</v>
      </c>
      <c r="CJ32" s="656"/>
      <c r="CK32" s="656"/>
      <c r="CL32" s="656"/>
      <c r="CM32" s="656"/>
      <c r="CN32" s="656"/>
      <c r="CO32" s="656"/>
      <c r="CP32" s="656"/>
      <c r="CQ32" s="656"/>
      <c r="CR32" s="656"/>
      <c r="CS32" s="656"/>
      <c r="CT32" s="656"/>
      <c r="CU32" s="656"/>
      <c r="CV32" s="656"/>
      <c r="CW32" s="656"/>
      <c r="CX32" s="656"/>
      <c r="CY32" s="656"/>
      <c r="CZ32" s="656"/>
      <c r="DA32" s="656"/>
      <c r="DB32" s="656"/>
      <c r="DC32" s="656" t="s">
        <v>968</v>
      </c>
      <c r="DD32" s="656"/>
      <c r="DE32" s="656"/>
      <c r="DF32" s="656"/>
    </row>
    <row r="33" spans="1:110" x14ac:dyDescent="0.25">
      <c r="B33" s="298" t="s">
        <v>11</v>
      </c>
      <c r="C33" s="298" t="s">
        <v>878</v>
      </c>
      <c r="D33" s="298" t="s">
        <v>12</v>
      </c>
      <c r="E33" s="336" t="s">
        <v>724</v>
      </c>
      <c r="F33" s="298" t="s">
        <v>151</v>
      </c>
      <c r="G33" s="298" t="s">
        <v>871</v>
      </c>
      <c r="H33" s="298" t="s">
        <v>651</v>
      </c>
      <c r="I33" s="299" t="s">
        <v>881</v>
      </c>
      <c r="J33" s="300" t="s">
        <v>2</v>
      </c>
      <c r="K33" s="301" t="s">
        <v>3</v>
      </c>
      <c r="L33" s="301" t="s">
        <v>4</v>
      </c>
      <c r="M33" s="301" t="s">
        <v>5</v>
      </c>
      <c r="N33" s="301" t="s">
        <v>4</v>
      </c>
      <c r="O33" s="301" t="s">
        <v>2</v>
      </c>
      <c r="P33" s="301" t="s">
        <v>2</v>
      </c>
      <c r="Q33" s="301" t="s">
        <v>5</v>
      </c>
      <c r="R33" s="301" t="s">
        <v>6</v>
      </c>
      <c r="S33" s="301" t="s">
        <v>7</v>
      </c>
      <c r="T33" s="301" t="s">
        <v>8</v>
      </c>
      <c r="U33" s="302" t="s">
        <v>9</v>
      </c>
      <c r="V33" s="300" t="s">
        <v>2</v>
      </c>
      <c r="W33" s="301" t="s">
        <v>3</v>
      </c>
      <c r="X33" s="301" t="s">
        <v>4</v>
      </c>
      <c r="Y33" s="301" t="s">
        <v>5</v>
      </c>
      <c r="Z33" s="301" t="s">
        <v>4</v>
      </c>
      <c r="AA33" s="301" t="s">
        <v>2</v>
      </c>
      <c r="AB33" s="301" t="s">
        <v>2</v>
      </c>
      <c r="AC33" s="301" t="s">
        <v>5</v>
      </c>
      <c r="AD33" s="301" t="s">
        <v>6</v>
      </c>
      <c r="AE33" s="301" t="s">
        <v>7</v>
      </c>
      <c r="AF33" s="301" t="s">
        <v>8</v>
      </c>
      <c r="AG33" s="302" t="s">
        <v>9</v>
      </c>
      <c r="AH33" s="300" t="s">
        <v>2</v>
      </c>
      <c r="AI33" s="301" t="s">
        <v>3</v>
      </c>
      <c r="AJ33" s="301" t="s">
        <v>4</v>
      </c>
      <c r="AK33" s="301" t="s">
        <v>5</v>
      </c>
      <c r="AL33" s="301" t="s">
        <v>4</v>
      </c>
      <c r="AM33" s="301" t="s">
        <v>2</v>
      </c>
      <c r="AN33" s="301" t="s">
        <v>2</v>
      </c>
      <c r="AO33" s="301" t="s">
        <v>5</v>
      </c>
      <c r="AP33" s="301" t="s">
        <v>6</v>
      </c>
      <c r="AQ33" s="301" t="s">
        <v>7</v>
      </c>
      <c r="AR33" s="301" t="s">
        <v>8</v>
      </c>
      <c r="AS33" s="302" t="s">
        <v>9</v>
      </c>
      <c r="AT33" s="300" t="s">
        <v>2</v>
      </c>
      <c r="AU33" s="301" t="s">
        <v>3</v>
      </c>
      <c r="AV33" s="301" t="s">
        <v>4</v>
      </c>
      <c r="AW33" s="301" t="s">
        <v>5</v>
      </c>
      <c r="AX33" s="301" t="s">
        <v>4</v>
      </c>
      <c r="AY33" s="301" t="s">
        <v>2</v>
      </c>
      <c r="AZ33" s="301" t="s">
        <v>2</v>
      </c>
      <c r="BA33" s="301" t="s">
        <v>5</v>
      </c>
      <c r="BB33" s="301" t="s">
        <v>6</v>
      </c>
      <c r="BC33" s="301" t="s">
        <v>7</v>
      </c>
      <c r="BD33" s="301" t="s">
        <v>8</v>
      </c>
      <c r="BE33" s="302" t="s">
        <v>9</v>
      </c>
      <c r="BF33" s="303" t="str">
        <f>+BF2</f>
        <v>S/T</v>
      </c>
      <c r="BG33" s="303" t="str">
        <f t="shared" ref="BG33:BY33" si="13">+BG2</f>
        <v>S/T</v>
      </c>
      <c r="BH33" s="303" t="str">
        <f t="shared" si="13"/>
        <v>S/T</v>
      </c>
      <c r="BI33" s="303" t="str">
        <f t="shared" si="13"/>
        <v>S/T</v>
      </c>
      <c r="BJ33" s="303" t="str">
        <f t="shared" si="13"/>
        <v>S/T</v>
      </c>
      <c r="BK33" s="303" t="str">
        <f t="shared" si="13"/>
        <v>S/T</v>
      </c>
      <c r="BL33" s="303" t="str">
        <f t="shared" si="13"/>
        <v>S/T</v>
      </c>
      <c r="BM33" s="303" t="str">
        <f t="shared" si="13"/>
        <v>S/T</v>
      </c>
      <c r="BN33" s="303" t="str">
        <f t="shared" si="13"/>
        <v>S/T</v>
      </c>
      <c r="BO33" s="303" t="str">
        <f t="shared" si="13"/>
        <v>S/T</v>
      </c>
      <c r="BP33" s="303" t="str">
        <f t="shared" si="13"/>
        <v>S/T</v>
      </c>
      <c r="BQ33" s="303" t="str">
        <f t="shared" si="13"/>
        <v>S/T</v>
      </c>
      <c r="BR33" s="303" t="str">
        <f t="shared" si="13"/>
        <v>S/T</v>
      </c>
      <c r="BS33" s="303" t="str">
        <f t="shared" si="13"/>
        <v>S/T</v>
      </c>
      <c r="BT33" s="303" t="str">
        <f t="shared" si="13"/>
        <v>S/T</v>
      </c>
      <c r="BU33" s="303" t="str">
        <f t="shared" si="13"/>
        <v>S/T</v>
      </c>
      <c r="BV33" s="303" t="str">
        <f t="shared" si="13"/>
        <v>S/T</v>
      </c>
      <c r="BW33" s="303" t="str">
        <f t="shared" si="13"/>
        <v>S/T</v>
      </c>
      <c r="BX33" s="303" t="str">
        <f t="shared" si="13"/>
        <v>S/T</v>
      </c>
      <c r="BY33" s="303" t="str">
        <f t="shared" si="13"/>
        <v>S/T</v>
      </c>
      <c r="BZ33" s="301" t="s">
        <v>862</v>
      </c>
      <c r="CA33" s="301" t="s">
        <v>746</v>
      </c>
      <c r="CB33" s="337" t="s">
        <v>860</v>
      </c>
      <c r="CC33" s="337" t="s">
        <v>861</v>
      </c>
      <c r="CE33" s="169" t="s">
        <v>933</v>
      </c>
      <c r="CI33" s="303" t="str">
        <f>+BF33</f>
        <v>S/T</v>
      </c>
      <c r="CJ33" s="303" t="str">
        <f t="shared" ref="CJ33:DB33" si="14">+BG33</f>
        <v>S/T</v>
      </c>
      <c r="CK33" s="303" t="str">
        <f t="shared" si="14"/>
        <v>S/T</v>
      </c>
      <c r="CL33" s="303" t="str">
        <f t="shared" si="14"/>
        <v>S/T</v>
      </c>
      <c r="CM33" s="303" t="str">
        <f t="shared" si="14"/>
        <v>S/T</v>
      </c>
      <c r="CN33" s="303" t="str">
        <f t="shared" si="14"/>
        <v>S/T</v>
      </c>
      <c r="CO33" s="303" t="str">
        <f t="shared" si="14"/>
        <v>S/T</v>
      </c>
      <c r="CP33" s="303" t="str">
        <f t="shared" si="14"/>
        <v>S/T</v>
      </c>
      <c r="CQ33" s="303" t="str">
        <f t="shared" si="14"/>
        <v>S/T</v>
      </c>
      <c r="CR33" s="303" t="str">
        <f t="shared" si="14"/>
        <v>S/T</v>
      </c>
      <c r="CS33" s="303" t="str">
        <f t="shared" si="14"/>
        <v>S/T</v>
      </c>
      <c r="CT33" s="303" t="str">
        <f t="shared" si="14"/>
        <v>S/T</v>
      </c>
      <c r="CU33" s="303" t="str">
        <f t="shared" si="14"/>
        <v>S/T</v>
      </c>
      <c r="CV33" s="303" t="str">
        <f t="shared" si="14"/>
        <v>S/T</v>
      </c>
      <c r="CW33" s="303" t="str">
        <f t="shared" si="14"/>
        <v>S/T</v>
      </c>
      <c r="CX33" s="303" t="str">
        <f t="shared" si="14"/>
        <v>S/T</v>
      </c>
      <c r="CY33" s="303" t="str">
        <f t="shared" si="14"/>
        <v>S/T</v>
      </c>
      <c r="CZ33" s="303" t="str">
        <f t="shared" si="14"/>
        <v>S/T</v>
      </c>
      <c r="DA33" s="303" t="str">
        <f t="shared" si="14"/>
        <v>S/T</v>
      </c>
      <c r="DB33" s="303" t="str">
        <f t="shared" si="14"/>
        <v>S/T</v>
      </c>
      <c r="DC33" s="303">
        <f ca="1">+J1</f>
        <v>2025</v>
      </c>
      <c r="DD33" s="303">
        <f ca="1">+V1</f>
        <v>2026</v>
      </c>
      <c r="DE33" s="303">
        <f ca="1">+AH1</f>
        <v>2027</v>
      </c>
      <c r="DF33" s="303">
        <f ca="1">+AT1</f>
        <v>2028</v>
      </c>
    </row>
    <row r="34" spans="1:110" x14ac:dyDescent="0.25">
      <c r="A34" s="169" t="s">
        <v>72</v>
      </c>
      <c r="B34" s="314" t="s">
        <v>711</v>
      </c>
      <c r="C34" s="315"/>
      <c r="D34" s="315"/>
      <c r="E34" s="315"/>
      <c r="F34" s="338" t="str">
        <f>IF(D34="","NA",VLOOKUP(D34,'4.1'!$B$16:$F$57,5,FALSE))</f>
        <v>NA</v>
      </c>
      <c r="G34" s="326"/>
      <c r="H34" s="315"/>
      <c r="I34" s="318">
        <f>ROUNDUP((H34),2)</f>
        <v>0</v>
      </c>
      <c r="J34" s="319">
        <f ca="1">IF(G34="",0,IF($G34=J$29,1,0))*J$30</f>
        <v>0</v>
      </c>
      <c r="K34" s="320">
        <f t="shared" ref="K34:K38" ca="1" si="15">(IF(G34=K$28,1,IF((G34+H34)&lt;3,0,IF(G34&gt;K$28,0,1))))*K$30</f>
        <v>0</v>
      </c>
      <c r="L34" s="320" t="e">
        <f ca="1">(IF(SUM($J34:K34)&gt;($H34-1),0,IF($G34=L$28,1,IF(SUM($J34:K34)=0,0,1))))*L$30</f>
        <v>#N/A</v>
      </c>
      <c r="M34" s="320" t="e">
        <f ca="1">(IF(SUM($J34:L34)&gt;($H34-1),0,IF($G34=M$28,1,IF(SUM($J34:L34)=0,0,1))))*M$30</f>
        <v>#N/A</v>
      </c>
      <c r="N34" s="320" t="e">
        <f ca="1">(IF(SUM($J34:M34)&gt;($H34-1),0,IF($G34=N$28,1,IF(SUM($J34:M34)=0,0,1))))*N$30</f>
        <v>#N/A</v>
      </c>
      <c r="O34" s="320" t="e">
        <f ca="1">(IF(SUM($J34:N34)&gt;($H34-1),0,IF($G34=O$28,1,IF(SUM($J34:N34)=0,0,1))))*O$30</f>
        <v>#N/A</v>
      </c>
      <c r="P34" s="320" t="e">
        <f ca="1">(IF(SUM($J34:O34)&gt;($H34-1),0,IF($G34=P$28,1,IF(SUM($J34:O34)=0,0,1))))*P$30</f>
        <v>#N/A</v>
      </c>
      <c r="Q34" s="320" t="e">
        <f ca="1">(IF(SUM($J34:P34)&gt;($H34-1),0,IF($G34=Q$28,1,IF(SUM($J34:P34)=0,0,1))))*Q$30</f>
        <v>#N/A</v>
      </c>
      <c r="R34" s="320" t="e">
        <f ca="1">(IF(SUM($J34:Q34)&gt;($H34-1),0,IF($G34=R$28,1,IF(SUM($J34:Q34)=0,0,1))))*R$30</f>
        <v>#N/A</v>
      </c>
      <c r="S34" s="320" t="e">
        <f ca="1">(IF(SUM($J34:R34)&gt;($H34-1),0,IF($G34=S$28,1,IF(SUM($J34:R34)=0,0,1))))*S$30</f>
        <v>#N/A</v>
      </c>
      <c r="T34" s="320" t="e">
        <f ca="1">(IF(SUM($J34:S34)&gt;($H34-1),0,IF($G34=T$28,1,IF(SUM($J34:S34)=0,0,1))))*T$30</f>
        <v>#N/A</v>
      </c>
      <c r="U34" s="321" t="e">
        <f ca="1">(IF(SUM($J34:T34)&gt;($H34-1),0,IF($G34=U$28,1,IF(SUM($J34:T34)=0,0,1))))*U$30</f>
        <v>#N/A</v>
      </c>
      <c r="V34" s="319" t="e">
        <f ca="1">(IF(SUM($J34:U34)&gt;($H34-1),0,IF($G34=V$28,1,IF(SUM($J34:U34)=0,0,1))))*V$30</f>
        <v>#N/A</v>
      </c>
      <c r="W34" s="320" t="e">
        <f ca="1">(IF(SUM($J34:V34)&gt;($H34-1),0,IF($G34=W$28,1,IF(SUM($J34:V34)=0,0,1))))*W$30</f>
        <v>#N/A</v>
      </c>
      <c r="X34" s="320" t="e">
        <f ca="1">(IF(SUM($J34:W34)&gt;($H34-1),0,IF($G34=X$28,1,IF(SUM($J34:W34)=0,0,1))))*X$30</f>
        <v>#N/A</v>
      </c>
      <c r="Y34" s="320" t="e">
        <f ca="1">(IF(SUM($J34:X34)&gt;($H34-1),0,IF($G34=Y$28,1,IF(SUM($J34:X34)=0,0,1))))*Y$30</f>
        <v>#N/A</v>
      </c>
      <c r="Z34" s="320" t="e">
        <f ca="1">(IF(SUM($J34:Y34)&gt;($H34-1),0,IF($G34=Z$28,1,IF(SUM($J34:Y34)=0,0,1))))*Z$30</f>
        <v>#N/A</v>
      </c>
      <c r="AA34" s="320" t="e">
        <f ca="1">(IF(SUM($J34:Z34)&gt;($H34-1),0,IF($G34=AA$28,1,IF(SUM($J34:Z34)=0,0,1))))*AA$30</f>
        <v>#N/A</v>
      </c>
      <c r="AB34" s="320" t="e">
        <f ca="1">(IF(SUM($J34:AA34)&gt;($H34-1),0,IF($G34=AB$28,1,IF(SUM($J34:AA34)=0,0,1))))*AB$30</f>
        <v>#N/A</v>
      </c>
      <c r="AC34" s="320" t="e">
        <f ca="1">(IF(SUM($J34:AB34)&gt;($H34-1),0,IF($G34=AC$28,1,IF(SUM($J34:AB34)=0,0,1))))*AC$30</f>
        <v>#N/A</v>
      </c>
      <c r="AD34" s="320" t="e">
        <f ca="1">(IF(SUM($J34:AC34)&gt;($H34-1),0,IF($G34=AD$28,1,IF(SUM($J34:AC34)=0,0,1))))*AD$30</f>
        <v>#N/A</v>
      </c>
      <c r="AE34" s="320" t="e">
        <f ca="1">(IF(SUM($J34:AD34)&gt;($H34-1),0,IF($G34=AE$28,1,IF(SUM($J34:AD34)=0,0,1))))*AE$30</f>
        <v>#N/A</v>
      </c>
      <c r="AF34" s="320" t="e">
        <f ca="1">(IF(SUM($J34:AE34)&gt;($H34-1),0,IF($G34=AF$28,1,IF(SUM($J34:AE34)=0,0,1))))*AF$30</f>
        <v>#N/A</v>
      </c>
      <c r="AG34" s="321" t="e">
        <f ca="1">(IF(SUM($J34:AF34)&gt;($H34-1),0,IF($G34=AG$28,1,IF(SUM($J34:AF34)=0,0,1))))*AG$30</f>
        <v>#N/A</v>
      </c>
      <c r="AH34" s="319" t="e">
        <f ca="1">(IF(SUM($J34:AG34)&gt;($H34-1),0,IF($G34=AH$28,1,IF(SUM($J34:AG34)=0,0,1))))*AH$30</f>
        <v>#N/A</v>
      </c>
      <c r="AI34" s="320" t="e">
        <f ca="1">(IF(SUM($J34:AH34)&gt;($H34-1),0,IF($G34=AI$28,1,IF(SUM($J34:AH34)=0,0,1))))*AI$30</f>
        <v>#N/A</v>
      </c>
      <c r="AJ34" s="320" t="e">
        <f ca="1">(IF(SUM($J34:AI34)&gt;($H34-1),0,IF($G34=AJ$28,1,IF(SUM($J34:AI34)=0,0,1))))*AJ$30</f>
        <v>#N/A</v>
      </c>
      <c r="AK34" s="320" t="e">
        <f ca="1">(IF(SUM($J34:AJ34)&gt;($H34-1),0,IF($G34=AK$28,1,IF(SUM($J34:AJ34)=0,0,1))))*AK$30</f>
        <v>#N/A</v>
      </c>
      <c r="AL34" s="320" t="e">
        <f ca="1">(IF(SUM($J34:AK34)&gt;($H34-1),0,IF($G34=AL$28,1,IF(SUM($J34:AK34)=0,0,1))))*AL$30</f>
        <v>#N/A</v>
      </c>
      <c r="AM34" s="320" t="e">
        <f ca="1">(IF(SUM($J34:AL34)&gt;($H34-1),0,IF($G34=AM$28,1,IF(SUM($J34:AL34)=0,0,1))))*AM$30</f>
        <v>#N/A</v>
      </c>
      <c r="AN34" s="320" t="e">
        <f ca="1">(IF(SUM($J34:AM34)&gt;($H34-1),0,IF($G34=AN$28,1,IF(SUM($J34:AM34)=0,0,1))))*AN$30</f>
        <v>#N/A</v>
      </c>
      <c r="AO34" s="320" t="e">
        <f ca="1">(IF(SUM($J34:AN34)&gt;($H34-1),0,IF($G34=AO$28,1,IF(SUM($J34:AN34)=0,0,1))))*AO$30</f>
        <v>#N/A</v>
      </c>
      <c r="AP34" s="320" t="e">
        <f ca="1">(IF(SUM($J34:AO34)&gt;($H34-1),0,IF($G34=AP$28,1,IF(SUM($J34:AO34)=0,0,1))))*AP$30</f>
        <v>#N/A</v>
      </c>
      <c r="AQ34" s="320" t="e">
        <f ca="1">(IF(SUM($J34:AP34)&gt;($H34-1),0,IF($G34=AQ$28,1,IF(SUM($J34:AP34)=0,0,1))))*AQ$30</f>
        <v>#N/A</v>
      </c>
      <c r="AR34" s="320" t="e">
        <f ca="1">(IF(SUM($J34:AQ34)&gt;($H34-1),0,IF($G34=AR$28,1,IF(SUM($J34:AQ34)=0,0,1))))*AR$30</f>
        <v>#N/A</v>
      </c>
      <c r="AS34" s="321" t="e">
        <f ca="1">(IF(SUM($J34:AR34)&gt;($H34-1),0,IF($G34=AS$28,1,IF(SUM($J34:AR34)=0,0,1))))*AS$30</f>
        <v>#N/A</v>
      </c>
      <c r="AT34" s="319" t="e">
        <f ca="1">(IF(SUM($J34:AS34)&gt;($H34-1),0,IF($G34=AT$28,1,IF(SUM($J34:AS34)=0,0,1))))*AT$30</f>
        <v>#N/A</v>
      </c>
      <c r="AU34" s="320" t="e">
        <f ca="1">(IF(SUM($J34:AT34)&gt;($H34-1),0,IF($G34=AU$28,1,IF(SUM($J34:AT34)=0,0,1))))*AU$30</f>
        <v>#N/A</v>
      </c>
      <c r="AV34" s="320" t="e">
        <f ca="1">(IF(SUM($J34:AU34)&gt;($H34-1),0,IF($G34=AV$28,1,IF(SUM($J34:AU34)=0,0,1))))*AV$30</f>
        <v>#N/A</v>
      </c>
      <c r="AW34" s="320" t="e">
        <f ca="1">(IF(SUM($J34:AV34)&gt;($H34-1),0,IF($G34=AW$28,1,IF(SUM($J34:AV34)=0,0,1))))*AW$30</f>
        <v>#N/A</v>
      </c>
      <c r="AX34" s="320" t="e">
        <f ca="1">(IF(SUM($J34:AW34)&gt;($H34-1),0,IF($G34=AX$28,1,IF(SUM($J34:AW34)=0,0,1))))*AX$30</f>
        <v>#N/A</v>
      </c>
      <c r="AY34" s="320" t="e">
        <f ca="1">(IF(SUM($J34:AX34)&gt;($H34-1),0,IF($G34=AY$28,1,IF(SUM($J34:AX34)=0,0,1))))*AY$30</f>
        <v>#N/A</v>
      </c>
      <c r="AZ34" s="320" t="e">
        <f ca="1">(IF(SUM($J34:AY34)&gt;($H34-1),0,IF($G34=AZ$28,1,IF(SUM($J34:AY34)=0,0,1))))*AZ$30</f>
        <v>#N/A</v>
      </c>
      <c r="BA34" s="320" t="e">
        <f ca="1">(IF(SUM($J34:AZ34)&gt;($H34-1),0,IF($G34=BA$28,1,IF(SUM($J34:AZ34)=0,0,1))))*BA$30</f>
        <v>#N/A</v>
      </c>
      <c r="BB34" s="320" t="e">
        <f ca="1">(IF(SUM($J34:BA34)&gt;($H34-1),0,IF($G34=BB$28,1,IF(SUM($J34:BA34)=0,0,1))))*BB$30</f>
        <v>#N/A</v>
      </c>
      <c r="BC34" s="320" t="e">
        <f ca="1">(IF(SUM($J34:BB34)&gt;($H34-1),0,IF($G34=BC$28,1,IF(SUM($J34:BB34)=0,0,1))))*BC$30</f>
        <v>#N/A</v>
      </c>
      <c r="BD34" s="320" t="e">
        <f ca="1">(IF(SUM($J34:BC34)&gt;($H34-1),0,IF($G34=BD$28,1,IF(SUM($J34:BC34)=0,0,1))))*BD$30</f>
        <v>#N/A</v>
      </c>
      <c r="BE34" s="321" t="e">
        <f ca="1">(IF(SUM($J34:BD34)&gt;($H34-1),0,IF($G34=BE$28,1,IF(SUM($J34:BD34)=0,0,1))))*BE$30</f>
        <v>#N/A</v>
      </c>
      <c r="BF34" s="322"/>
      <c r="BG34" s="323"/>
      <c r="BH34" s="323"/>
      <c r="BI34" s="323"/>
      <c r="BJ34" s="323"/>
      <c r="BK34" s="323"/>
      <c r="BL34" s="323"/>
      <c r="BM34" s="323"/>
      <c r="BN34" s="323"/>
      <c r="BO34" s="323"/>
      <c r="BP34" s="323"/>
      <c r="BQ34" s="323"/>
      <c r="BR34" s="323"/>
      <c r="BS34" s="323"/>
      <c r="BT34" s="323"/>
      <c r="BU34" s="323"/>
      <c r="BV34" s="323"/>
      <c r="BW34" s="323"/>
      <c r="BX34" s="323"/>
      <c r="BY34" s="323"/>
      <c r="BZ34" s="324">
        <f>I34-(SUM(BF34:BY34))</f>
        <v>0</v>
      </c>
      <c r="CA34" s="325" t="str">
        <f>IF(BZ34=0,"","Alert: FTE sum differs from the value indicated in column I")</f>
        <v/>
      </c>
      <c r="CB34" s="339" t="e">
        <f ca="1">SUM(DC34:DF34)</f>
        <v>#N/A</v>
      </c>
      <c r="CC34" s="339" t="e">
        <f ca="1">ROUNDUP(('4.1'!AN5),0)</f>
        <v>#N/A</v>
      </c>
      <c r="CE34" s="469">
        <f>IF(G34="",'1.G.Data'!$C$14,('1.G.Data'!$C$14-'4.Team'!G34+1))</f>
        <v>0</v>
      </c>
      <c r="CG34" s="169" t="str">
        <f>+'2.Inst.'!B3</f>
        <v>FCiências.ID</v>
      </c>
      <c r="CI34" s="322">
        <f ca="1">IFERROR($CB34/$I34*BF34,0)</f>
        <v>0</v>
      </c>
      <c r="CJ34" s="322">
        <f t="shared" ref="CJ34:DB34" ca="1" si="16">IFERROR($CB34/$I34*BG34,0)</f>
        <v>0</v>
      </c>
      <c r="CK34" s="322">
        <f t="shared" ca="1" si="16"/>
        <v>0</v>
      </c>
      <c r="CL34" s="322">
        <f t="shared" ca="1" si="16"/>
        <v>0</v>
      </c>
      <c r="CM34" s="322">
        <f t="shared" ca="1" si="16"/>
        <v>0</v>
      </c>
      <c r="CN34" s="322">
        <f t="shared" ca="1" si="16"/>
        <v>0</v>
      </c>
      <c r="CO34" s="322">
        <f t="shared" ca="1" si="16"/>
        <v>0</v>
      </c>
      <c r="CP34" s="322">
        <f t="shared" ca="1" si="16"/>
        <v>0</v>
      </c>
      <c r="CQ34" s="322">
        <f t="shared" ca="1" si="16"/>
        <v>0</v>
      </c>
      <c r="CR34" s="322">
        <f t="shared" ca="1" si="16"/>
        <v>0</v>
      </c>
      <c r="CS34" s="322">
        <f t="shared" ca="1" si="16"/>
        <v>0</v>
      </c>
      <c r="CT34" s="322">
        <f t="shared" ca="1" si="16"/>
        <v>0</v>
      </c>
      <c r="CU34" s="322">
        <f t="shared" ca="1" si="16"/>
        <v>0</v>
      </c>
      <c r="CV34" s="322">
        <f t="shared" ca="1" si="16"/>
        <v>0</v>
      </c>
      <c r="CW34" s="322">
        <f t="shared" ca="1" si="16"/>
        <v>0</v>
      </c>
      <c r="CX34" s="322">
        <f t="shared" ca="1" si="16"/>
        <v>0</v>
      </c>
      <c r="CY34" s="322">
        <f t="shared" ca="1" si="16"/>
        <v>0</v>
      </c>
      <c r="CZ34" s="322">
        <f t="shared" ca="1" si="16"/>
        <v>0</v>
      </c>
      <c r="DA34" s="322">
        <f t="shared" ca="1" si="16"/>
        <v>0</v>
      </c>
      <c r="DB34" s="322">
        <f t="shared" ca="1" si="16"/>
        <v>0</v>
      </c>
      <c r="DC34" s="339" t="e">
        <f ca="1">ROUNDUP('4.1'!K5,0)</f>
        <v>#N/A</v>
      </c>
      <c r="DD34" s="339" t="e">
        <f ca="1">ROUNDUP('4.1'!T5,0)</f>
        <v>#N/A</v>
      </c>
      <c r="DE34" s="339" t="e">
        <f ca="1">ROUNDUP('4.1'!AC5,0)</f>
        <v>#N/A</v>
      </c>
      <c r="DF34" s="339" t="e">
        <f ca="1">ROUNDUP('4.1'!AL5,0)</f>
        <v>#N/A</v>
      </c>
    </row>
    <row r="35" spans="1:110" x14ac:dyDescent="0.25">
      <c r="A35" s="169" t="s">
        <v>73</v>
      </c>
      <c r="B35" s="314" t="s">
        <v>712</v>
      </c>
      <c r="C35" s="315"/>
      <c r="D35" s="315"/>
      <c r="E35" s="315"/>
      <c r="F35" s="338" t="str">
        <f>IF(D35="","NA",VLOOKUP(D35,'4.1'!$B$16:$F$57,5,FALSE))</f>
        <v>NA</v>
      </c>
      <c r="G35" s="326"/>
      <c r="H35" s="315"/>
      <c r="I35" s="318">
        <f t="shared" ref="I35:I38" si="17">ROUNDUP((H35),2)</f>
        <v>0</v>
      </c>
      <c r="J35" s="319">
        <f t="shared" ref="J35:J38" ca="1" si="18">IF(G35="",0,IF($G35=J$29,1,0))*J$30</f>
        <v>0</v>
      </c>
      <c r="K35" s="320">
        <f t="shared" ca="1" si="15"/>
        <v>0</v>
      </c>
      <c r="L35" s="320" t="e">
        <f ca="1">(IF(SUM($J35:K35)&gt;($H35-1),0,IF($G35=L$28,1,IF(SUM($J35:K35)=0,0,1))))*L$30</f>
        <v>#N/A</v>
      </c>
      <c r="M35" s="320" t="e">
        <f ca="1">(IF(SUM($J35:L35)&gt;($H35-1),0,IF($G35=M$28,1,IF(SUM($J35:L35)=0,0,1))))*M$30</f>
        <v>#N/A</v>
      </c>
      <c r="N35" s="320" t="e">
        <f ca="1">(IF(SUM($J35:M35)&gt;($H35-1),0,IF($G35=N$28,1,IF(SUM($J35:M35)=0,0,1))))*N$30</f>
        <v>#N/A</v>
      </c>
      <c r="O35" s="320" t="e">
        <f ca="1">(IF(SUM($J35:N35)&gt;($H35-1),0,IF($G35=O$28,1,IF(SUM($J35:N35)=0,0,1))))*O$30</f>
        <v>#N/A</v>
      </c>
      <c r="P35" s="320" t="e">
        <f ca="1">(IF(SUM($J35:O35)&gt;($H35-1),0,IF($G35=P$28,1,IF(SUM($J35:O35)=0,0,1))))*P$30</f>
        <v>#N/A</v>
      </c>
      <c r="Q35" s="320" t="e">
        <f ca="1">(IF(SUM($J35:P35)&gt;($H35-1),0,IF($G35=Q$28,1,IF(SUM($J35:P35)=0,0,1))))*Q$30</f>
        <v>#N/A</v>
      </c>
      <c r="R35" s="320" t="e">
        <f ca="1">(IF(SUM($J35:Q35)&gt;($H35-1),0,IF($G35=R$28,1,IF(SUM($J35:Q35)=0,0,1))))*R$30</f>
        <v>#N/A</v>
      </c>
      <c r="S35" s="320" t="e">
        <f ca="1">(IF(SUM($J35:R35)&gt;($H35-1),0,IF($G35=S$28,1,IF(SUM($J35:R35)=0,0,1))))*S$30</f>
        <v>#N/A</v>
      </c>
      <c r="T35" s="320" t="e">
        <f ca="1">(IF(SUM($J35:S35)&gt;($H35-1),0,IF($G35=T$28,1,IF(SUM($J35:S35)=0,0,1))))*T$30</f>
        <v>#N/A</v>
      </c>
      <c r="U35" s="321" t="e">
        <f ca="1">(IF(SUM($J35:T35)&gt;($H35-1),0,IF($G35=U$28,1,IF(SUM($J35:T35)=0,0,1))))*U$30</f>
        <v>#N/A</v>
      </c>
      <c r="V35" s="319" t="e">
        <f ca="1">(IF(SUM($J35:U35)&gt;($H35-1),0,IF($G35=V$28,1,IF(SUM($J35:U35)=0,0,1))))*V$30</f>
        <v>#N/A</v>
      </c>
      <c r="W35" s="320" t="e">
        <f ca="1">(IF(SUM($J35:V35)&gt;($H35-1),0,IF($G35=W$28,1,IF(SUM($J35:V35)=0,0,1))))*W$30</f>
        <v>#N/A</v>
      </c>
      <c r="X35" s="320" t="e">
        <f ca="1">(IF(SUM($J35:W35)&gt;($H35-1),0,IF($G35=X$28,1,IF(SUM($J35:W35)=0,0,1))))*X$30</f>
        <v>#N/A</v>
      </c>
      <c r="Y35" s="320" t="e">
        <f ca="1">(IF(SUM($J35:X35)&gt;($H35-1),0,IF($G35=Y$28,1,IF(SUM($J35:X35)=0,0,1))))*Y$30</f>
        <v>#N/A</v>
      </c>
      <c r="Z35" s="320" t="e">
        <f ca="1">(IF(SUM($J35:Y35)&gt;($H35-1),0,IF($G35=Z$28,1,IF(SUM($J35:Y35)=0,0,1))))*Z$30</f>
        <v>#N/A</v>
      </c>
      <c r="AA35" s="320" t="e">
        <f ca="1">(IF(SUM($J35:Z35)&gt;($H35-1),0,IF($G35=AA$28,1,IF(SUM($J35:Z35)=0,0,1))))*AA$30</f>
        <v>#N/A</v>
      </c>
      <c r="AB35" s="320" t="e">
        <f ca="1">(IF(SUM($J35:AA35)&gt;($H35-1),0,IF($G35=AB$28,1,IF(SUM($J35:AA35)=0,0,1))))*AB$30</f>
        <v>#N/A</v>
      </c>
      <c r="AC35" s="320" t="e">
        <f ca="1">(IF(SUM($J35:AB35)&gt;($H35-1),0,IF($G35=AC$28,1,IF(SUM($J35:AB35)=0,0,1))))*AC$30</f>
        <v>#N/A</v>
      </c>
      <c r="AD35" s="320" t="e">
        <f ca="1">(IF(SUM($J35:AC35)&gt;($H35-1),0,IF($G35=AD$28,1,IF(SUM($J35:AC35)=0,0,1))))*AD$30</f>
        <v>#N/A</v>
      </c>
      <c r="AE35" s="320" t="e">
        <f ca="1">(IF(SUM($J35:AD35)&gt;($H35-1),0,IF($G35=AE$28,1,IF(SUM($J35:AD35)=0,0,1))))*AE$30</f>
        <v>#N/A</v>
      </c>
      <c r="AF35" s="320" t="e">
        <f ca="1">(IF(SUM($J35:AE35)&gt;($H35-1),0,IF($G35=AF$28,1,IF(SUM($J35:AE35)=0,0,1))))*AF$30</f>
        <v>#N/A</v>
      </c>
      <c r="AG35" s="321" t="e">
        <f ca="1">(IF(SUM($J35:AF35)&gt;($H35-1),0,IF($G35=AG$28,1,IF(SUM($J35:AF35)=0,0,1))))*AG$30</f>
        <v>#N/A</v>
      </c>
      <c r="AH35" s="319" t="e">
        <f ca="1">(IF(SUM($J35:AG35)&gt;($H35-1),0,IF($G35=AH$28,1,IF(SUM($J35:AG35)=0,0,1))))*AH$30</f>
        <v>#N/A</v>
      </c>
      <c r="AI35" s="320" t="e">
        <f ca="1">(IF(SUM($J35:AH35)&gt;($H35-1),0,IF($G35=AI$28,1,IF(SUM($J35:AH35)=0,0,1))))*AI$30</f>
        <v>#N/A</v>
      </c>
      <c r="AJ35" s="320" t="e">
        <f ca="1">(IF(SUM($J35:AI35)&gt;($H35-1),0,IF($G35=AJ$28,1,IF(SUM($J35:AI35)=0,0,1))))*AJ$30</f>
        <v>#N/A</v>
      </c>
      <c r="AK35" s="320" t="e">
        <f ca="1">(IF(SUM($J35:AJ35)&gt;($H35-1),0,IF($G35=AK$28,1,IF(SUM($J35:AJ35)=0,0,1))))*AK$30</f>
        <v>#N/A</v>
      </c>
      <c r="AL35" s="320" t="e">
        <f ca="1">(IF(SUM($J35:AK35)&gt;($H35-1),0,IF($G35=AL$28,1,IF(SUM($J35:AK35)=0,0,1))))*AL$30</f>
        <v>#N/A</v>
      </c>
      <c r="AM35" s="320" t="e">
        <f ca="1">(IF(SUM($J35:AL35)&gt;($H35-1),0,IF($G35=AM$28,1,IF(SUM($J35:AL35)=0,0,1))))*AM$30</f>
        <v>#N/A</v>
      </c>
      <c r="AN35" s="320" t="e">
        <f ca="1">(IF(SUM($J35:AM35)&gt;($H35-1),0,IF($G35=AN$28,1,IF(SUM($J35:AM35)=0,0,1))))*AN$30</f>
        <v>#N/A</v>
      </c>
      <c r="AO35" s="320" t="e">
        <f ca="1">(IF(SUM($J35:AN35)&gt;($H35-1),0,IF($G35=AO$28,1,IF(SUM($J35:AN35)=0,0,1))))*AO$30</f>
        <v>#N/A</v>
      </c>
      <c r="AP35" s="320" t="e">
        <f ca="1">(IF(SUM($J35:AO35)&gt;($H35-1),0,IF($G35=AP$28,1,IF(SUM($J35:AO35)=0,0,1))))*AP$30</f>
        <v>#N/A</v>
      </c>
      <c r="AQ35" s="320" t="e">
        <f ca="1">(IF(SUM($J35:AP35)&gt;($H35-1),0,IF($G35=AQ$28,1,IF(SUM($J35:AP35)=0,0,1))))*AQ$30</f>
        <v>#N/A</v>
      </c>
      <c r="AR35" s="320" t="e">
        <f ca="1">(IF(SUM($J35:AQ35)&gt;($H35-1),0,IF($G35=AR$28,1,IF(SUM($J35:AQ35)=0,0,1))))*AR$30</f>
        <v>#N/A</v>
      </c>
      <c r="AS35" s="321" t="e">
        <f ca="1">(IF(SUM($J35:AR35)&gt;($H35-1),0,IF($G35=AS$28,1,IF(SUM($J35:AR35)=0,0,1))))*AS$30</f>
        <v>#N/A</v>
      </c>
      <c r="AT35" s="319" t="e">
        <f ca="1">(IF(SUM($J35:AS35)&gt;($H35-1),0,IF($G35=AT$28,1,IF(SUM($J35:AS35)=0,0,1))))*AT$30</f>
        <v>#N/A</v>
      </c>
      <c r="AU35" s="320" t="e">
        <f ca="1">(IF(SUM($J35:AT35)&gt;($H35-1),0,IF($G35=AU$28,1,IF(SUM($J35:AT35)=0,0,1))))*AU$30</f>
        <v>#N/A</v>
      </c>
      <c r="AV35" s="320" t="e">
        <f ca="1">(IF(SUM($J35:AU35)&gt;($H35-1),0,IF($G35=AV$28,1,IF(SUM($J35:AU35)=0,0,1))))*AV$30</f>
        <v>#N/A</v>
      </c>
      <c r="AW35" s="320" t="e">
        <f ca="1">(IF(SUM($J35:AV35)&gt;($H35-1),0,IF($G35=AW$28,1,IF(SUM($J35:AV35)=0,0,1))))*AW$30</f>
        <v>#N/A</v>
      </c>
      <c r="AX35" s="320" t="e">
        <f ca="1">(IF(SUM($J35:AW35)&gt;($H35-1),0,IF($G35=AX$28,1,IF(SUM($J35:AW35)=0,0,1))))*AX$30</f>
        <v>#N/A</v>
      </c>
      <c r="AY35" s="320" t="e">
        <f ca="1">(IF(SUM($J35:AX35)&gt;($H35-1),0,IF($G35=AY$28,1,IF(SUM($J35:AX35)=0,0,1))))*AY$30</f>
        <v>#N/A</v>
      </c>
      <c r="AZ35" s="320" t="e">
        <f ca="1">(IF(SUM($J35:AY35)&gt;($H35-1),0,IF($G35=AZ$28,1,IF(SUM($J35:AY35)=0,0,1))))*AZ$30</f>
        <v>#N/A</v>
      </c>
      <c r="BA35" s="320" t="e">
        <f ca="1">(IF(SUM($J35:AZ35)&gt;($H35-1),0,IF($G35=BA$28,1,IF(SUM($J35:AZ35)=0,0,1))))*BA$30</f>
        <v>#N/A</v>
      </c>
      <c r="BB35" s="320" t="e">
        <f ca="1">(IF(SUM($J35:BA35)&gt;($H35-1),0,IF($G35=BB$28,1,IF(SUM($J35:BA35)=0,0,1))))*BB$30</f>
        <v>#N/A</v>
      </c>
      <c r="BC35" s="320" t="e">
        <f ca="1">(IF(SUM($J35:BB35)&gt;($H35-1),0,IF($G35=BC$28,1,IF(SUM($J35:BB35)=0,0,1))))*BC$30</f>
        <v>#N/A</v>
      </c>
      <c r="BD35" s="320" t="e">
        <f ca="1">(IF(SUM($J35:BC35)&gt;($H35-1),0,IF($G35=BD$28,1,IF(SUM($J35:BC35)=0,0,1))))*BD$30</f>
        <v>#N/A</v>
      </c>
      <c r="BE35" s="321" t="e">
        <f ca="1">(IF(SUM($J35:BD35)&gt;($H35-1),0,IF($G35=BE$28,1,IF(SUM($J35:BD35)=0,0,1))))*BE$30</f>
        <v>#N/A</v>
      </c>
      <c r="BF35" s="322"/>
      <c r="BG35" s="323"/>
      <c r="BH35" s="323"/>
      <c r="BI35" s="323"/>
      <c r="BJ35" s="323"/>
      <c r="BK35" s="323"/>
      <c r="BL35" s="323"/>
      <c r="BM35" s="323"/>
      <c r="BN35" s="323"/>
      <c r="BO35" s="323"/>
      <c r="BP35" s="323"/>
      <c r="BQ35" s="323"/>
      <c r="BR35" s="323"/>
      <c r="BS35" s="323"/>
      <c r="BT35" s="323"/>
      <c r="BU35" s="323"/>
      <c r="BV35" s="323"/>
      <c r="BW35" s="323"/>
      <c r="BX35" s="323"/>
      <c r="BY35" s="323"/>
      <c r="BZ35" s="324">
        <f t="shared" ref="BZ35:BZ38" si="19">I35-(SUM(BF35:BY35))</f>
        <v>0</v>
      </c>
      <c r="CA35" s="325" t="str">
        <f>IF(BZ35=0,"","Alert: FTE sum differs from the value indicated in column I")</f>
        <v/>
      </c>
      <c r="CB35" s="339" t="e">
        <f t="shared" ref="CB35:CB38" ca="1" si="20">SUM(DC35:DF35)</f>
        <v>#N/A</v>
      </c>
      <c r="CC35" s="339" t="e">
        <f ca="1">ROUNDUP(('4.1'!AN6),0)</f>
        <v>#N/A</v>
      </c>
      <c r="CE35" s="469">
        <f>IF(G35="",'1.G.Data'!$C$14,('1.G.Data'!$C$14-'4.Team'!G35+1))</f>
        <v>0</v>
      </c>
      <c r="CG35" s="169" t="str">
        <f>+CG$34</f>
        <v>FCiências.ID</v>
      </c>
      <c r="CI35" s="322">
        <f t="shared" ref="CI35:CI38" ca="1" si="21">IFERROR($CB35/$I35*BF35,0)</f>
        <v>0</v>
      </c>
      <c r="CJ35" s="322">
        <f t="shared" ref="CJ35:CJ38" ca="1" si="22">IFERROR($CB35/$I35*BG35,0)</f>
        <v>0</v>
      </c>
      <c r="CK35" s="322">
        <f t="shared" ref="CK35:CK38" ca="1" si="23">IFERROR($CB35/$I35*BH35,0)</f>
        <v>0</v>
      </c>
      <c r="CL35" s="322">
        <f t="shared" ref="CL35:CL38" ca="1" si="24">IFERROR($CB35/$I35*BI35,0)</f>
        <v>0</v>
      </c>
      <c r="CM35" s="322">
        <f t="shared" ref="CM35:CM38" ca="1" si="25">IFERROR($CB35/$I35*BJ35,0)</f>
        <v>0</v>
      </c>
      <c r="CN35" s="322">
        <f t="shared" ref="CN35:CN38" ca="1" si="26">IFERROR($CB35/$I35*BK35,0)</f>
        <v>0</v>
      </c>
      <c r="CO35" s="322">
        <f t="shared" ref="CO35:CO38" ca="1" si="27">IFERROR($CB35/$I35*BL35,0)</f>
        <v>0</v>
      </c>
      <c r="CP35" s="322">
        <f t="shared" ref="CP35:CP38" ca="1" si="28">IFERROR($CB35/$I35*BM35,0)</f>
        <v>0</v>
      </c>
      <c r="CQ35" s="322">
        <f t="shared" ref="CQ35:CQ38" ca="1" si="29">IFERROR($CB35/$I35*BN35,0)</f>
        <v>0</v>
      </c>
      <c r="CR35" s="322">
        <f t="shared" ref="CR35:CR38" ca="1" si="30">IFERROR($CB35/$I35*BO35,0)</f>
        <v>0</v>
      </c>
      <c r="CS35" s="322">
        <f t="shared" ref="CS35:CS38" ca="1" si="31">IFERROR($CB35/$I35*BP35,0)</f>
        <v>0</v>
      </c>
      <c r="CT35" s="322">
        <f t="shared" ref="CT35:CT38" ca="1" si="32">IFERROR($CB35/$I35*BQ35,0)</f>
        <v>0</v>
      </c>
      <c r="CU35" s="322">
        <f t="shared" ref="CU35:CU38" ca="1" si="33">IFERROR($CB35/$I35*BR35,0)</f>
        <v>0</v>
      </c>
      <c r="CV35" s="322">
        <f t="shared" ref="CV35:CV38" ca="1" si="34">IFERROR($CB35/$I35*BS35,0)</f>
        <v>0</v>
      </c>
      <c r="CW35" s="322">
        <f t="shared" ref="CW35:CW38" ca="1" si="35">IFERROR($CB35/$I35*BT35,0)</f>
        <v>0</v>
      </c>
      <c r="CX35" s="322">
        <f t="shared" ref="CX35:CX38" ca="1" si="36">IFERROR($CB35/$I35*BU35,0)</f>
        <v>0</v>
      </c>
      <c r="CY35" s="322">
        <f t="shared" ref="CY35:CY38" ca="1" si="37">IFERROR($CB35/$I35*BV35,0)</f>
        <v>0</v>
      </c>
      <c r="CZ35" s="322">
        <f t="shared" ref="CZ35:CZ38" ca="1" si="38">IFERROR($CB35/$I35*BW35,0)</f>
        <v>0</v>
      </c>
      <c r="DA35" s="322">
        <f t="shared" ref="DA35:DA38" ca="1" si="39">IFERROR($CB35/$I35*BX35,0)</f>
        <v>0</v>
      </c>
      <c r="DB35" s="322">
        <f t="shared" ref="DB35:DB38" ca="1" si="40">IFERROR($CB35/$I35*BY35,0)</f>
        <v>0</v>
      </c>
      <c r="DC35" s="339" t="e">
        <f ca="1">ROUNDUP('4.1'!K6,0)</f>
        <v>#N/A</v>
      </c>
      <c r="DD35" s="339" t="e">
        <f ca="1">ROUNDUP('4.1'!T6,0)</f>
        <v>#N/A</v>
      </c>
      <c r="DE35" s="339" t="e">
        <f ca="1">ROUNDUP('4.1'!AC6,0)</f>
        <v>#N/A</v>
      </c>
      <c r="DF35" s="339" t="e">
        <f ca="1">ROUNDUP('4.1'!AL6,0)</f>
        <v>#N/A</v>
      </c>
    </row>
    <row r="36" spans="1:110" x14ac:dyDescent="0.25">
      <c r="A36" s="169" t="s">
        <v>298</v>
      </c>
      <c r="B36" s="314" t="s">
        <v>713</v>
      </c>
      <c r="C36" s="315"/>
      <c r="D36" s="315"/>
      <c r="E36" s="315"/>
      <c r="F36" s="338" t="str">
        <f>IF(D36="","NA",VLOOKUP(D36,'4.1'!$B$16:$F$57,5,FALSE))</f>
        <v>NA</v>
      </c>
      <c r="G36" s="326"/>
      <c r="H36" s="315"/>
      <c r="I36" s="318">
        <f t="shared" si="17"/>
        <v>0</v>
      </c>
      <c r="J36" s="319">
        <f t="shared" ca="1" si="18"/>
        <v>0</v>
      </c>
      <c r="K36" s="320">
        <f t="shared" ca="1" si="15"/>
        <v>0</v>
      </c>
      <c r="L36" s="320" t="e">
        <f ca="1">(IF(SUM($J36:K36)&gt;($H36-1),0,IF($G36=L$28,1,IF(SUM($J36:K36)=0,0,1))))*L$30</f>
        <v>#N/A</v>
      </c>
      <c r="M36" s="320" t="e">
        <f ca="1">(IF(SUM($J36:L36)&gt;($H36-1),0,IF($G36=M$28,1,IF(SUM($J36:L36)=0,0,1))))*M$30</f>
        <v>#N/A</v>
      </c>
      <c r="N36" s="320" t="e">
        <f ca="1">(IF(SUM($J36:M36)&gt;($H36-1),0,IF($G36=N$28,1,IF(SUM($J36:M36)=0,0,1))))*N$30</f>
        <v>#N/A</v>
      </c>
      <c r="O36" s="320" t="e">
        <f ca="1">(IF(SUM($J36:N36)&gt;($H36-1),0,IF($G36=O$28,1,IF(SUM($J36:N36)=0,0,1))))*O$30</f>
        <v>#N/A</v>
      </c>
      <c r="P36" s="320" t="e">
        <f ca="1">(IF(SUM($J36:O36)&gt;($H36-1),0,IF($G36=P$28,1,IF(SUM($J36:O36)=0,0,1))))*P$30</f>
        <v>#N/A</v>
      </c>
      <c r="Q36" s="320" t="e">
        <f ca="1">(IF(SUM($J36:P36)&gt;($H36-1),0,IF($G36=Q$28,1,IF(SUM($J36:P36)=0,0,1))))*Q$30</f>
        <v>#N/A</v>
      </c>
      <c r="R36" s="320" t="e">
        <f ca="1">(IF(SUM($J36:Q36)&gt;($H36-1),0,IF($G36=R$28,1,IF(SUM($J36:Q36)=0,0,1))))*R$30</f>
        <v>#N/A</v>
      </c>
      <c r="S36" s="320" t="e">
        <f ca="1">(IF(SUM($J36:R36)&gt;($H36-1),0,IF($G36=S$28,1,IF(SUM($J36:R36)=0,0,1))))*S$30</f>
        <v>#N/A</v>
      </c>
      <c r="T36" s="320" t="e">
        <f ca="1">(IF(SUM($J36:S36)&gt;($H36-1),0,IF($G36=T$28,1,IF(SUM($J36:S36)=0,0,1))))*T$30</f>
        <v>#N/A</v>
      </c>
      <c r="U36" s="321" t="e">
        <f ca="1">(IF(SUM($J36:T36)&gt;($H36-1),0,IF($G36=U$28,1,IF(SUM($J36:T36)=0,0,1))))*U$30</f>
        <v>#N/A</v>
      </c>
      <c r="V36" s="319" t="e">
        <f ca="1">(IF(SUM($J36:U36)&gt;($H36-1),0,IF($G36=V$28,1,IF(SUM($J36:U36)=0,0,1))))*V$30</f>
        <v>#N/A</v>
      </c>
      <c r="W36" s="320" t="e">
        <f ca="1">(IF(SUM($J36:V36)&gt;($H36-1),0,IF($G36=W$28,1,IF(SUM($J36:V36)=0,0,1))))*W$30</f>
        <v>#N/A</v>
      </c>
      <c r="X36" s="320" t="e">
        <f ca="1">(IF(SUM($J36:W36)&gt;($H36-1),0,IF($G36=X$28,1,IF(SUM($J36:W36)=0,0,1))))*X$30</f>
        <v>#N/A</v>
      </c>
      <c r="Y36" s="320" t="e">
        <f ca="1">(IF(SUM($J36:X36)&gt;($H36-1),0,IF($G36=Y$28,1,IF(SUM($J36:X36)=0,0,1))))*Y$30</f>
        <v>#N/A</v>
      </c>
      <c r="Z36" s="320" t="e">
        <f ca="1">(IF(SUM($J36:Y36)&gt;($H36-1),0,IF($G36=Z$28,1,IF(SUM($J36:Y36)=0,0,1))))*Z$30</f>
        <v>#N/A</v>
      </c>
      <c r="AA36" s="320" t="e">
        <f ca="1">(IF(SUM($J36:Z36)&gt;($H36-1),0,IF($G36=AA$28,1,IF(SUM($J36:Z36)=0,0,1))))*AA$30</f>
        <v>#N/A</v>
      </c>
      <c r="AB36" s="320" t="e">
        <f ca="1">(IF(SUM($J36:AA36)&gt;($H36-1),0,IF($G36=AB$28,1,IF(SUM($J36:AA36)=0,0,1))))*AB$30</f>
        <v>#N/A</v>
      </c>
      <c r="AC36" s="320" t="e">
        <f ca="1">(IF(SUM($J36:AB36)&gt;($H36-1),0,IF($G36=AC$28,1,IF(SUM($J36:AB36)=0,0,1))))*AC$30</f>
        <v>#N/A</v>
      </c>
      <c r="AD36" s="320" t="e">
        <f ca="1">(IF(SUM($J36:AC36)&gt;($H36-1),0,IF($G36=AD$28,1,IF(SUM($J36:AC36)=0,0,1))))*AD$30</f>
        <v>#N/A</v>
      </c>
      <c r="AE36" s="320" t="e">
        <f ca="1">(IF(SUM($J36:AD36)&gt;($H36-1),0,IF($G36=AE$28,1,IF(SUM($J36:AD36)=0,0,1))))*AE$30</f>
        <v>#N/A</v>
      </c>
      <c r="AF36" s="320" t="e">
        <f ca="1">(IF(SUM($J36:AE36)&gt;($H36-1),0,IF($G36=AF$28,1,IF(SUM($J36:AE36)=0,0,1))))*AF$30</f>
        <v>#N/A</v>
      </c>
      <c r="AG36" s="321" t="e">
        <f ca="1">(IF(SUM($J36:AF36)&gt;($H36-1),0,IF($G36=AG$28,1,IF(SUM($J36:AF36)=0,0,1))))*AG$30</f>
        <v>#N/A</v>
      </c>
      <c r="AH36" s="319" t="e">
        <f ca="1">(IF(SUM($J36:AG36)&gt;($H36-1),0,IF($G36=AH$28,1,IF(SUM($J36:AG36)=0,0,1))))*AH$30</f>
        <v>#N/A</v>
      </c>
      <c r="AI36" s="320" t="e">
        <f ca="1">(IF(SUM($J36:AH36)&gt;($H36-1),0,IF($G36=AI$28,1,IF(SUM($J36:AH36)=0,0,1))))*AI$30</f>
        <v>#N/A</v>
      </c>
      <c r="AJ36" s="320" t="e">
        <f ca="1">(IF(SUM($J36:AI36)&gt;($H36-1),0,IF($G36=AJ$28,1,IF(SUM($J36:AI36)=0,0,1))))*AJ$30</f>
        <v>#N/A</v>
      </c>
      <c r="AK36" s="320" t="e">
        <f ca="1">(IF(SUM($J36:AJ36)&gt;($H36-1),0,IF($G36=AK$28,1,IF(SUM($J36:AJ36)=0,0,1))))*AK$30</f>
        <v>#N/A</v>
      </c>
      <c r="AL36" s="320" t="e">
        <f ca="1">(IF(SUM($J36:AK36)&gt;($H36-1),0,IF($G36=AL$28,1,IF(SUM($J36:AK36)=0,0,1))))*AL$30</f>
        <v>#N/A</v>
      </c>
      <c r="AM36" s="320" t="e">
        <f ca="1">(IF(SUM($J36:AL36)&gt;($H36-1),0,IF($G36=AM$28,1,IF(SUM($J36:AL36)=0,0,1))))*AM$30</f>
        <v>#N/A</v>
      </c>
      <c r="AN36" s="320" t="e">
        <f ca="1">(IF(SUM($J36:AM36)&gt;($H36-1),0,IF($G36=AN$28,1,IF(SUM($J36:AM36)=0,0,1))))*AN$30</f>
        <v>#N/A</v>
      </c>
      <c r="AO36" s="320" t="e">
        <f ca="1">(IF(SUM($J36:AN36)&gt;($H36-1),0,IF($G36=AO$28,1,IF(SUM($J36:AN36)=0,0,1))))*AO$30</f>
        <v>#N/A</v>
      </c>
      <c r="AP36" s="320" t="e">
        <f ca="1">(IF(SUM($J36:AO36)&gt;($H36-1),0,IF($G36=AP$28,1,IF(SUM($J36:AO36)=0,0,1))))*AP$30</f>
        <v>#N/A</v>
      </c>
      <c r="AQ36" s="320" t="e">
        <f ca="1">(IF(SUM($J36:AP36)&gt;($H36-1),0,IF($G36=AQ$28,1,IF(SUM($J36:AP36)=0,0,1))))*AQ$30</f>
        <v>#N/A</v>
      </c>
      <c r="AR36" s="320" t="e">
        <f ca="1">(IF(SUM($J36:AQ36)&gt;($H36-1),0,IF($G36=AR$28,1,IF(SUM($J36:AQ36)=0,0,1))))*AR$30</f>
        <v>#N/A</v>
      </c>
      <c r="AS36" s="321" t="e">
        <f ca="1">(IF(SUM($J36:AR36)&gt;($H36-1),0,IF($G36=AS$28,1,IF(SUM($J36:AR36)=0,0,1))))*AS$30</f>
        <v>#N/A</v>
      </c>
      <c r="AT36" s="319" t="e">
        <f ca="1">(IF(SUM($J36:AS36)&gt;($H36-1),0,IF($G36=AT$28,1,IF(SUM($J36:AS36)=0,0,1))))*AT$30</f>
        <v>#N/A</v>
      </c>
      <c r="AU36" s="320" t="e">
        <f ca="1">(IF(SUM($J36:AT36)&gt;($H36-1),0,IF($G36=AU$28,1,IF(SUM($J36:AT36)=0,0,1))))*AU$30</f>
        <v>#N/A</v>
      </c>
      <c r="AV36" s="320" t="e">
        <f ca="1">(IF(SUM($J36:AU36)&gt;($H36-1),0,IF($G36=AV$28,1,IF(SUM($J36:AU36)=0,0,1))))*AV$30</f>
        <v>#N/A</v>
      </c>
      <c r="AW36" s="320" t="e">
        <f ca="1">(IF(SUM($J36:AV36)&gt;($H36-1),0,IF($G36=AW$28,1,IF(SUM($J36:AV36)=0,0,1))))*AW$30</f>
        <v>#N/A</v>
      </c>
      <c r="AX36" s="320" t="e">
        <f ca="1">(IF(SUM($J36:AW36)&gt;($H36-1),0,IF($G36=AX$28,1,IF(SUM($J36:AW36)=0,0,1))))*AX$30</f>
        <v>#N/A</v>
      </c>
      <c r="AY36" s="320" t="e">
        <f ca="1">(IF(SUM($J36:AX36)&gt;($H36-1),0,IF($G36=AY$28,1,IF(SUM($J36:AX36)=0,0,1))))*AY$30</f>
        <v>#N/A</v>
      </c>
      <c r="AZ36" s="320" t="e">
        <f ca="1">(IF(SUM($J36:AY36)&gt;($H36-1),0,IF($G36=AZ$28,1,IF(SUM($J36:AY36)=0,0,1))))*AZ$30</f>
        <v>#N/A</v>
      </c>
      <c r="BA36" s="320" t="e">
        <f ca="1">(IF(SUM($J36:AZ36)&gt;($H36-1),0,IF($G36=BA$28,1,IF(SUM($J36:AZ36)=0,0,1))))*BA$30</f>
        <v>#N/A</v>
      </c>
      <c r="BB36" s="320" t="e">
        <f ca="1">(IF(SUM($J36:BA36)&gt;($H36-1),0,IF($G36=BB$28,1,IF(SUM($J36:BA36)=0,0,1))))*BB$30</f>
        <v>#N/A</v>
      </c>
      <c r="BC36" s="320" t="e">
        <f ca="1">(IF(SUM($J36:BB36)&gt;($H36-1),0,IF($G36=BC$28,1,IF(SUM($J36:BB36)=0,0,1))))*BC$30</f>
        <v>#N/A</v>
      </c>
      <c r="BD36" s="320" t="e">
        <f ca="1">(IF(SUM($J36:BC36)&gt;($H36-1),0,IF($G36=BD$28,1,IF(SUM($J36:BC36)=0,0,1))))*BD$30</f>
        <v>#N/A</v>
      </c>
      <c r="BE36" s="321" t="e">
        <f ca="1">(IF(SUM($J36:BD36)&gt;($H36-1),0,IF($G36=BE$28,1,IF(SUM($J36:BD36)=0,0,1))))*BE$30</f>
        <v>#N/A</v>
      </c>
      <c r="BF36" s="322"/>
      <c r="BG36" s="323"/>
      <c r="BH36" s="323"/>
      <c r="BI36" s="323"/>
      <c r="BJ36" s="323"/>
      <c r="BK36" s="323"/>
      <c r="BL36" s="323"/>
      <c r="BM36" s="323"/>
      <c r="BN36" s="323"/>
      <c r="BO36" s="323"/>
      <c r="BP36" s="323"/>
      <c r="BQ36" s="323"/>
      <c r="BR36" s="323"/>
      <c r="BS36" s="323"/>
      <c r="BT36" s="323"/>
      <c r="BU36" s="323"/>
      <c r="BV36" s="323"/>
      <c r="BW36" s="323"/>
      <c r="BX36" s="323"/>
      <c r="BY36" s="323"/>
      <c r="BZ36" s="324">
        <f t="shared" si="19"/>
        <v>0</v>
      </c>
      <c r="CA36" s="325" t="str">
        <f>IF(BZ36=0,"","Alert: FTE sum differs from the value indicated in column I")</f>
        <v/>
      </c>
      <c r="CB36" s="339" t="e">
        <f t="shared" ca="1" si="20"/>
        <v>#N/A</v>
      </c>
      <c r="CC36" s="339" t="e">
        <f ca="1">ROUNDUP(('4.1'!AN7),0)</f>
        <v>#N/A</v>
      </c>
      <c r="CE36" s="469">
        <f>IF(G36="",'1.G.Data'!$C$14,('1.G.Data'!$C$14-'4.Team'!G36+1))</f>
        <v>0</v>
      </c>
      <c r="CG36" s="169" t="str">
        <f t="shared" ref="CG36:CG38" si="41">+CG$34</f>
        <v>FCiências.ID</v>
      </c>
      <c r="CI36" s="322">
        <f t="shared" ca="1" si="21"/>
        <v>0</v>
      </c>
      <c r="CJ36" s="322">
        <f t="shared" ca="1" si="22"/>
        <v>0</v>
      </c>
      <c r="CK36" s="322">
        <f t="shared" ca="1" si="23"/>
        <v>0</v>
      </c>
      <c r="CL36" s="322">
        <f t="shared" ca="1" si="24"/>
        <v>0</v>
      </c>
      <c r="CM36" s="322">
        <f t="shared" ca="1" si="25"/>
        <v>0</v>
      </c>
      <c r="CN36" s="322">
        <f t="shared" ca="1" si="26"/>
        <v>0</v>
      </c>
      <c r="CO36" s="322">
        <f t="shared" ca="1" si="27"/>
        <v>0</v>
      </c>
      <c r="CP36" s="322">
        <f t="shared" ca="1" si="28"/>
        <v>0</v>
      </c>
      <c r="CQ36" s="322">
        <f t="shared" ca="1" si="29"/>
        <v>0</v>
      </c>
      <c r="CR36" s="322">
        <f t="shared" ca="1" si="30"/>
        <v>0</v>
      </c>
      <c r="CS36" s="322">
        <f t="shared" ca="1" si="31"/>
        <v>0</v>
      </c>
      <c r="CT36" s="322">
        <f t="shared" ca="1" si="32"/>
        <v>0</v>
      </c>
      <c r="CU36" s="322">
        <f t="shared" ca="1" si="33"/>
        <v>0</v>
      </c>
      <c r="CV36" s="322">
        <f t="shared" ca="1" si="34"/>
        <v>0</v>
      </c>
      <c r="CW36" s="322">
        <f t="shared" ca="1" si="35"/>
        <v>0</v>
      </c>
      <c r="CX36" s="322">
        <f t="shared" ca="1" si="36"/>
        <v>0</v>
      </c>
      <c r="CY36" s="322">
        <f t="shared" ca="1" si="37"/>
        <v>0</v>
      </c>
      <c r="CZ36" s="322">
        <f t="shared" ca="1" si="38"/>
        <v>0</v>
      </c>
      <c r="DA36" s="322">
        <f t="shared" ca="1" si="39"/>
        <v>0</v>
      </c>
      <c r="DB36" s="322">
        <f t="shared" ca="1" si="40"/>
        <v>0</v>
      </c>
      <c r="DC36" s="339" t="e">
        <f ca="1">ROUNDUP('4.1'!K7,0)</f>
        <v>#N/A</v>
      </c>
      <c r="DD36" s="339" t="e">
        <f ca="1">ROUNDUP('4.1'!T7,0)</f>
        <v>#N/A</v>
      </c>
      <c r="DE36" s="339" t="e">
        <f ca="1">ROUNDUP('4.1'!AC7,0)</f>
        <v>#N/A</v>
      </c>
      <c r="DF36" s="339" t="e">
        <f ca="1">ROUNDUP('4.1'!AL7,0)</f>
        <v>#N/A</v>
      </c>
    </row>
    <row r="37" spans="1:110" x14ac:dyDescent="0.25">
      <c r="A37" s="169" t="s">
        <v>299</v>
      </c>
      <c r="B37" s="314" t="s">
        <v>714</v>
      </c>
      <c r="C37" s="315"/>
      <c r="D37" s="315"/>
      <c r="E37" s="315"/>
      <c r="F37" s="338" t="str">
        <f>IF(D37="","NA",VLOOKUP(D37,'4.1'!$B$16:$F$57,5,FALSE))</f>
        <v>NA</v>
      </c>
      <c r="G37" s="326"/>
      <c r="H37" s="315"/>
      <c r="I37" s="318">
        <f t="shared" si="17"/>
        <v>0</v>
      </c>
      <c r="J37" s="319">
        <f t="shared" ca="1" si="18"/>
        <v>0</v>
      </c>
      <c r="K37" s="320">
        <f t="shared" ca="1" si="15"/>
        <v>0</v>
      </c>
      <c r="L37" s="320" t="e">
        <f ca="1">(IF(SUM($J37:K37)&gt;($H37-1),0,IF($G37=L$28,1,IF(SUM($J37:K37)=0,0,1))))*L$30</f>
        <v>#N/A</v>
      </c>
      <c r="M37" s="320" t="e">
        <f ca="1">(IF(SUM($J37:L37)&gt;($H37-1),0,IF($G37=M$28,1,IF(SUM($J37:L37)=0,0,1))))*M$30</f>
        <v>#N/A</v>
      </c>
      <c r="N37" s="320" t="e">
        <f ca="1">(IF(SUM($J37:M37)&gt;($H37-1),0,IF($G37=N$28,1,IF(SUM($J37:M37)=0,0,1))))*N$30</f>
        <v>#N/A</v>
      </c>
      <c r="O37" s="320" t="e">
        <f ca="1">(IF(SUM($J37:N37)&gt;($H37-1),0,IF($G37=O$28,1,IF(SUM($J37:N37)=0,0,1))))*O$30</f>
        <v>#N/A</v>
      </c>
      <c r="P37" s="320" t="e">
        <f ca="1">(IF(SUM($J37:O37)&gt;($H37-1),0,IF($G37=P$28,1,IF(SUM($J37:O37)=0,0,1))))*P$30</f>
        <v>#N/A</v>
      </c>
      <c r="Q37" s="320" t="e">
        <f ca="1">(IF(SUM($J37:P37)&gt;($H37-1),0,IF($G37=Q$28,1,IF(SUM($J37:P37)=0,0,1))))*Q$30</f>
        <v>#N/A</v>
      </c>
      <c r="R37" s="320" t="e">
        <f ca="1">(IF(SUM($J37:Q37)&gt;($H37-1),0,IF($G37=R$28,1,IF(SUM($J37:Q37)=0,0,1))))*R$30</f>
        <v>#N/A</v>
      </c>
      <c r="S37" s="320" t="e">
        <f ca="1">(IF(SUM($J37:R37)&gt;($H37-1),0,IF($G37=S$28,1,IF(SUM($J37:R37)=0,0,1))))*S$30</f>
        <v>#N/A</v>
      </c>
      <c r="T37" s="320" t="e">
        <f ca="1">(IF(SUM($J37:S37)&gt;($H37-1),0,IF($G37=T$28,1,IF(SUM($J37:S37)=0,0,1))))*T$30</f>
        <v>#N/A</v>
      </c>
      <c r="U37" s="321" t="e">
        <f ca="1">(IF(SUM($J37:T37)&gt;($H37-1),0,IF($G37=U$28,1,IF(SUM($J37:T37)=0,0,1))))*U$30</f>
        <v>#N/A</v>
      </c>
      <c r="V37" s="319" t="e">
        <f ca="1">(IF(SUM($J37:U37)&gt;($H37-1),0,IF($G37=V$28,1,IF(SUM($J37:U37)=0,0,1))))*V$30</f>
        <v>#N/A</v>
      </c>
      <c r="W37" s="320" t="e">
        <f ca="1">(IF(SUM($J37:V37)&gt;($H37-1),0,IF($G37=W$28,1,IF(SUM($J37:V37)=0,0,1))))*W$30</f>
        <v>#N/A</v>
      </c>
      <c r="X37" s="320" t="e">
        <f ca="1">(IF(SUM($J37:W37)&gt;($H37-1),0,IF($G37=X$28,1,IF(SUM($J37:W37)=0,0,1))))*X$30</f>
        <v>#N/A</v>
      </c>
      <c r="Y37" s="320" t="e">
        <f ca="1">(IF(SUM($J37:X37)&gt;($H37-1),0,IF($G37=Y$28,1,IF(SUM($J37:X37)=0,0,1))))*Y$30</f>
        <v>#N/A</v>
      </c>
      <c r="Z37" s="320" t="e">
        <f ca="1">(IF(SUM($J37:Y37)&gt;($H37-1),0,IF($G37=Z$28,1,IF(SUM($J37:Y37)=0,0,1))))*Z$30</f>
        <v>#N/A</v>
      </c>
      <c r="AA37" s="320" t="e">
        <f ca="1">(IF(SUM($J37:Z37)&gt;($H37-1),0,IF($G37=AA$28,1,IF(SUM($J37:Z37)=0,0,1))))*AA$30</f>
        <v>#N/A</v>
      </c>
      <c r="AB37" s="320" t="e">
        <f ca="1">(IF(SUM($J37:AA37)&gt;($H37-1),0,IF($G37=AB$28,1,IF(SUM($J37:AA37)=0,0,1))))*AB$30</f>
        <v>#N/A</v>
      </c>
      <c r="AC37" s="320" t="e">
        <f ca="1">(IF(SUM($J37:AB37)&gt;($H37-1),0,IF($G37=AC$28,1,IF(SUM($J37:AB37)=0,0,1))))*AC$30</f>
        <v>#N/A</v>
      </c>
      <c r="AD37" s="320" t="e">
        <f ca="1">(IF(SUM($J37:AC37)&gt;($H37-1),0,IF($G37=AD$28,1,IF(SUM($J37:AC37)=0,0,1))))*AD$30</f>
        <v>#N/A</v>
      </c>
      <c r="AE37" s="320" t="e">
        <f ca="1">(IF(SUM($J37:AD37)&gt;($H37-1),0,IF($G37=AE$28,1,IF(SUM($J37:AD37)=0,0,1))))*AE$30</f>
        <v>#N/A</v>
      </c>
      <c r="AF37" s="320" t="e">
        <f ca="1">(IF(SUM($J37:AE37)&gt;($H37-1),0,IF($G37=AF$28,1,IF(SUM($J37:AE37)=0,0,1))))*AF$30</f>
        <v>#N/A</v>
      </c>
      <c r="AG37" s="321" t="e">
        <f ca="1">(IF(SUM($J37:AF37)&gt;($H37-1),0,IF($G37=AG$28,1,IF(SUM($J37:AF37)=0,0,1))))*AG$30</f>
        <v>#N/A</v>
      </c>
      <c r="AH37" s="319" t="e">
        <f ca="1">(IF(SUM($J37:AG37)&gt;($H37-1),0,IF($G37=AH$28,1,IF(SUM($J37:AG37)=0,0,1))))*AH$30</f>
        <v>#N/A</v>
      </c>
      <c r="AI37" s="320" t="e">
        <f ca="1">(IF(SUM($J37:AH37)&gt;($H37-1),0,IF($G37=AI$28,1,IF(SUM($J37:AH37)=0,0,1))))*AI$30</f>
        <v>#N/A</v>
      </c>
      <c r="AJ37" s="320" t="e">
        <f ca="1">(IF(SUM($J37:AI37)&gt;($H37-1),0,IF($G37=AJ$28,1,IF(SUM($J37:AI37)=0,0,1))))*AJ$30</f>
        <v>#N/A</v>
      </c>
      <c r="AK37" s="320" t="e">
        <f ca="1">(IF(SUM($J37:AJ37)&gt;($H37-1),0,IF($G37=AK$28,1,IF(SUM($J37:AJ37)=0,0,1))))*AK$30</f>
        <v>#N/A</v>
      </c>
      <c r="AL37" s="320" t="e">
        <f ca="1">(IF(SUM($J37:AK37)&gt;($H37-1),0,IF($G37=AL$28,1,IF(SUM($J37:AK37)=0,0,1))))*AL$30</f>
        <v>#N/A</v>
      </c>
      <c r="AM37" s="320" t="e">
        <f ca="1">(IF(SUM($J37:AL37)&gt;($H37-1),0,IF($G37=AM$28,1,IF(SUM($J37:AL37)=0,0,1))))*AM$30</f>
        <v>#N/A</v>
      </c>
      <c r="AN37" s="320" t="e">
        <f ca="1">(IF(SUM($J37:AM37)&gt;($H37-1),0,IF($G37=AN$28,1,IF(SUM($J37:AM37)=0,0,1))))*AN$30</f>
        <v>#N/A</v>
      </c>
      <c r="AO37" s="320" t="e">
        <f ca="1">(IF(SUM($J37:AN37)&gt;($H37-1),0,IF($G37=AO$28,1,IF(SUM($J37:AN37)=0,0,1))))*AO$30</f>
        <v>#N/A</v>
      </c>
      <c r="AP37" s="320" t="e">
        <f ca="1">(IF(SUM($J37:AO37)&gt;($H37-1),0,IF($G37=AP$28,1,IF(SUM($J37:AO37)=0,0,1))))*AP$30</f>
        <v>#N/A</v>
      </c>
      <c r="AQ37" s="320" t="e">
        <f ca="1">(IF(SUM($J37:AP37)&gt;($H37-1),0,IF($G37=AQ$28,1,IF(SUM($J37:AP37)=0,0,1))))*AQ$30</f>
        <v>#N/A</v>
      </c>
      <c r="AR37" s="320" t="e">
        <f ca="1">(IF(SUM($J37:AQ37)&gt;($H37-1),0,IF($G37=AR$28,1,IF(SUM($J37:AQ37)=0,0,1))))*AR$30</f>
        <v>#N/A</v>
      </c>
      <c r="AS37" s="321" t="e">
        <f ca="1">(IF(SUM($J37:AR37)&gt;($H37-1),0,IF($G37=AS$28,1,IF(SUM($J37:AR37)=0,0,1))))*AS$30</f>
        <v>#N/A</v>
      </c>
      <c r="AT37" s="319" t="e">
        <f ca="1">(IF(SUM($J37:AS37)&gt;($H37-1),0,IF($G37=AT$28,1,IF(SUM($J37:AS37)=0,0,1))))*AT$30</f>
        <v>#N/A</v>
      </c>
      <c r="AU37" s="320" t="e">
        <f ca="1">(IF(SUM($J37:AT37)&gt;($H37-1),0,IF($G37=AU$28,1,IF(SUM($J37:AT37)=0,0,1))))*AU$30</f>
        <v>#N/A</v>
      </c>
      <c r="AV37" s="320" t="e">
        <f ca="1">(IF(SUM($J37:AU37)&gt;($H37-1),0,IF($G37=AV$28,1,IF(SUM($J37:AU37)=0,0,1))))*AV$30</f>
        <v>#N/A</v>
      </c>
      <c r="AW37" s="320" t="e">
        <f ca="1">(IF(SUM($J37:AV37)&gt;($H37-1),0,IF($G37=AW$28,1,IF(SUM($J37:AV37)=0,0,1))))*AW$30</f>
        <v>#N/A</v>
      </c>
      <c r="AX37" s="320" t="e">
        <f ca="1">(IF(SUM($J37:AW37)&gt;($H37-1),0,IF($G37=AX$28,1,IF(SUM($J37:AW37)=0,0,1))))*AX$30</f>
        <v>#N/A</v>
      </c>
      <c r="AY37" s="320" t="e">
        <f ca="1">(IF(SUM($J37:AX37)&gt;($H37-1),0,IF($G37=AY$28,1,IF(SUM($J37:AX37)=0,0,1))))*AY$30</f>
        <v>#N/A</v>
      </c>
      <c r="AZ37" s="320" t="e">
        <f ca="1">(IF(SUM($J37:AY37)&gt;($H37-1),0,IF($G37=AZ$28,1,IF(SUM($J37:AY37)=0,0,1))))*AZ$30</f>
        <v>#N/A</v>
      </c>
      <c r="BA37" s="320" t="e">
        <f ca="1">(IF(SUM($J37:AZ37)&gt;($H37-1),0,IF($G37=BA$28,1,IF(SUM($J37:AZ37)=0,0,1))))*BA$30</f>
        <v>#N/A</v>
      </c>
      <c r="BB37" s="320" t="e">
        <f ca="1">(IF(SUM($J37:BA37)&gt;($H37-1),0,IF($G37=BB$28,1,IF(SUM($J37:BA37)=0,0,1))))*BB$30</f>
        <v>#N/A</v>
      </c>
      <c r="BC37" s="320" t="e">
        <f ca="1">(IF(SUM($J37:BB37)&gt;($H37-1),0,IF($G37=BC$28,1,IF(SUM($J37:BB37)=0,0,1))))*BC$30</f>
        <v>#N/A</v>
      </c>
      <c r="BD37" s="320" t="e">
        <f ca="1">(IF(SUM($J37:BC37)&gt;($H37-1),0,IF($G37=BD$28,1,IF(SUM($J37:BC37)=0,0,1))))*BD$30</f>
        <v>#N/A</v>
      </c>
      <c r="BE37" s="321" t="e">
        <f ca="1">(IF(SUM($J37:BD37)&gt;($H37-1),0,IF($G37=BE$28,1,IF(SUM($J37:BD37)=0,0,1))))*BE$30</f>
        <v>#N/A</v>
      </c>
      <c r="BF37" s="322"/>
      <c r="BG37" s="323"/>
      <c r="BH37" s="323"/>
      <c r="BI37" s="323"/>
      <c r="BJ37" s="323"/>
      <c r="BK37" s="323"/>
      <c r="BL37" s="323"/>
      <c r="BM37" s="323"/>
      <c r="BN37" s="323"/>
      <c r="BO37" s="323"/>
      <c r="BP37" s="323"/>
      <c r="BQ37" s="323"/>
      <c r="BR37" s="323"/>
      <c r="BS37" s="323"/>
      <c r="BT37" s="323"/>
      <c r="BU37" s="323"/>
      <c r="BV37" s="323"/>
      <c r="BW37" s="323"/>
      <c r="BX37" s="323"/>
      <c r="BY37" s="323"/>
      <c r="BZ37" s="324">
        <f t="shared" si="19"/>
        <v>0</v>
      </c>
      <c r="CA37" s="325" t="str">
        <f>IF(BZ37=0,"","Alert: FTE sum differs from the value indicated in column I")</f>
        <v/>
      </c>
      <c r="CB37" s="339" t="e">
        <f t="shared" ca="1" si="20"/>
        <v>#N/A</v>
      </c>
      <c r="CC37" s="339" t="e">
        <f ca="1">ROUNDUP(('4.1'!AN8),0)</f>
        <v>#N/A</v>
      </c>
      <c r="CE37" s="469">
        <f>IF(G37="",'1.G.Data'!$C$14,('1.G.Data'!$C$14-'4.Team'!G37+1))</f>
        <v>0</v>
      </c>
      <c r="CG37" s="169" t="str">
        <f t="shared" si="41"/>
        <v>FCiências.ID</v>
      </c>
      <c r="CI37" s="322">
        <f t="shared" ca="1" si="21"/>
        <v>0</v>
      </c>
      <c r="CJ37" s="322">
        <f t="shared" ca="1" si="22"/>
        <v>0</v>
      </c>
      <c r="CK37" s="322">
        <f t="shared" ca="1" si="23"/>
        <v>0</v>
      </c>
      <c r="CL37" s="322">
        <f t="shared" ca="1" si="24"/>
        <v>0</v>
      </c>
      <c r="CM37" s="322">
        <f t="shared" ca="1" si="25"/>
        <v>0</v>
      </c>
      <c r="CN37" s="322">
        <f t="shared" ca="1" si="26"/>
        <v>0</v>
      </c>
      <c r="CO37" s="322">
        <f t="shared" ca="1" si="27"/>
        <v>0</v>
      </c>
      <c r="CP37" s="322">
        <f t="shared" ca="1" si="28"/>
        <v>0</v>
      </c>
      <c r="CQ37" s="322">
        <f t="shared" ca="1" si="29"/>
        <v>0</v>
      </c>
      <c r="CR37" s="322">
        <f t="shared" ca="1" si="30"/>
        <v>0</v>
      </c>
      <c r="CS37" s="322">
        <f t="shared" ca="1" si="31"/>
        <v>0</v>
      </c>
      <c r="CT37" s="322">
        <f t="shared" ca="1" si="32"/>
        <v>0</v>
      </c>
      <c r="CU37" s="322">
        <f t="shared" ca="1" si="33"/>
        <v>0</v>
      </c>
      <c r="CV37" s="322">
        <f t="shared" ca="1" si="34"/>
        <v>0</v>
      </c>
      <c r="CW37" s="322">
        <f t="shared" ca="1" si="35"/>
        <v>0</v>
      </c>
      <c r="CX37" s="322">
        <f t="shared" ca="1" si="36"/>
        <v>0</v>
      </c>
      <c r="CY37" s="322">
        <f t="shared" ca="1" si="37"/>
        <v>0</v>
      </c>
      <c r="CZ37" s="322">
        <f t="shared" ca="1" si="38"/>
        <v>0</v>
      </c>
      <c r="DA37" s="322">
        <f t="shared" ca="1" si="39"/>
        <v>0</v>
      </c>
      <c r="DB37" s="322">
        <f t="shared" ca="1" si="40"/>
        <v>0</v>
      </c>
      <c r="DC37" s="339" t="e">
        <f ca="1">ROUNDUP('4.1'!K8,0)</f>
        <v>#N/A</v>
      </c>
      <c r="DD37" s="339" t="e">
        <f ca="1">ROUNDUP('4.1'!T8,0)</f>
        <v>#N/A</v>
      </c>
      <c r="DE37" s="339" t="e">
        <f ca="1">ROUNDUP('4.1'!AC8,0)</f>
        <v>#N/A</v>
      </c>
      <c r="DF37" s="339" t="e">
        <f ca="1">ROUNDUP('4.1'!AL8,0)</f>
        <v>#N/A</v>
      </c>
    </row>
    <row r="38" spans="1:110" x14ac:dyDescent="0.25">
      <c r="A38" s="169" t="s">
        <v>300</v>
      </c>
      <c r="B38" s="314" t="s">
        <v>715</v>
      </c>
      <c r="C38" s="315"/>
      <c r="D38" s="315"/>
      <c r="E38" s="315"/>
      <c r="F38" s="338" t="str">
        <f>IF(D38="","NA",VLOOKUP(D38,'4.1'!$B$16:$F$57,5,FALSE))</f>
        <v>NA</v>
      </c>
      <c r="G38" s="326"/>
      <c r="H38" s="315"/>
      <c r="I38" s="318">
        <f t="shared" si="17"/>
        <v>0</v>
      </c>
      <c r="J38" s="319">
        <f t="shared" ca="1" si="18"/>
        <v>0</v>
      </c>
      <c r="K38" s="320">
        <f t="shared" ca="1" si="15"/>
        <v>0</v>
      </c>
      <c r="L38" s="320" t="e">
        <f ca="1">(IF(SUM($J38:K38)&gt;($H38-1),0,IF($G38=L$28,1,IF(SUM($J38:K38)=0,0,1))))*L$30</f>
        <v>#N/A</v>
      </c>
      <c r="M38" s="320" t="e">
        <f ca="1">(IF(SUM($J38:L38)&gt;($H38-1),0,IF($G38=M$28,1,IF(SUM($J38:L38)=0,0,1))))*M$30</f>
        <v>#N/A</v>
      </c>
      <c r="N38" s="320" t="e">
        <f ca="1">(IF(SUM($J38:M38)&gt;($H38-1),0,IF($G38=N$28,1,IF(SUM($J38:M38)=0,0,1))))*N$30</f>
        <v>#N/A</v>
      </c>
      <c r="O38" s="320" t="e">
        <f ca="1">(IF(SUM($J38:N38)&gt;($H38-1),0,IF($G38=O$28,1,IF(SUM($J38:N38)=0,0,1))))*O$30</f>
        <v>#N/A</v>
      </c>
      <c r="P38" s="320" t="e">
        <f ca="1">(IF(SUM($J38:O38)&gt;($H38-1),0,IF($G38=P$28,1,IF(SUM($J38:O38)=0,0,1))))*P$30</f>
        <v>#N/A</v>
      </c>
      <c r="Q38" s="320" t="e">
        <f ca="1">(IF(SUM($J38:P38)&gt;($H38-1),0,IF($G38=Q$28,1,IF(SUM($J38:P38)=0,0,1))))*Q$30</f>
        <v>#N/A</v>
      </c>
      <c r="R38" s="320" t="e">
        <f ca="1">(IF(SUM($J38:Q38)&gt;($H38-1),0,IF($G38=R$28,1,IF(SUM($J38:Q38)=0,0,1))))*R$30</f>
        <v>#N/A</v>
      </c>
      <c r="S38" s="320" t="e">
        <f ca="1">(IF(SUM($J38:R38)&gt;($H38-1),0,IF($G38=S$28,1,IF(SUM($J38:R38)=0,0,1))))*S$30</f>
        <v>#N/A</v>
      </c>
      <c r="T38" s="320" t="e">
        <f ca="1">(IF(SUM($J38:S38)&gt;($H38-1),0,IF($G38=T$28,1,IF(SUM($J38:S38)=0,0,1))))*T$30</f>
        <v>#N/A</v>
      </c>
      <c r="U38" s="321" t="e">
        <f ca="1">(IF(SUM($J38:T38)&gt;($H38-1),0,IF($G38=U$28,1,IF(SUM($J38:T38)=0,0,1))))*U$30</f>
        <v>#N/A</v>
      </c>
      <c r="V38" s="319" t="e">
        <f ca="1">(IF(SUM($J38:U38)&gt;($H38-1),0,IF($G38=V$28,1,IF(SUM($J38:U38)=0,0,1))))*V$30</f>
        <v>#N/A</v>
      </c>
      <c r="W38" s="320" t="e">
        <f ca="1">(IF(SUM($J38:V38)&gt;($H38-1),0,IF($G38=W$28,1,IF(SUM($J38:V38)=0,0,1))))*W$30</f>
        <v>#N/A</v>
      </c>
      <c r="X38" s="320" t="e">
        <f ca="1">(IF(SUM($J38:W38)&gt;($H38-1),0,IF($G38=X$28,1,IF(SUM($J38:W38)=0,0,1))))*X$30</f>
        <v>#N/A</v>
      </c>
      <c r="Y38" s="320" t="e">
        <f ca="1">(IF(SUM($J38:X38)&gt;($H38-1),0,IF($G38=Y$28,1,IF(SUM($J38:X38)=0,0,1))))*Y$30</f>
        <v>#N/A</v>
      </c>
      <c r="Z38" s="320" t="e">
        <f ca="1">(IF(SUM($J38:Y38)&gt;($H38-1),0,IF($G38=Z$28,1,IF(SUM($J38:Y38)=0,0,1))))*Z$30</f>
        <v>#N/A</v>
      </c>
      <c r="AA38" s="320" t="e">
        <f ca="1">(IF(SUM($J38:Z38)&gt;($H38-1),0,IF($G38=AA$28,1,IF(SUM($J38:Z38)=0,0,1))))*AA$30</f>
        <v>#N/A</v>
      </c>
      <c r="AB38" s="320" t="e">
        <f ca="1">(IF(SUM($J38:AA38)&gt;($H38-1),0,IF($G38=AB$28,1,IF(SUM($J38:AA38)=0,0,1))))*AB$30</f>
        <v>#N/A</v>
      </c>
      <c r="AC38" s="320" t="e">
        <f ca="1">(IF(SUM($J38:AB38)&gt;($H38-1),0,IF($G38=AC$28,1,IF(SUM($J38:AB38)=0,0,1))))*AC$30</f>
        <v>#N/A</v>
      </c>
      <c r="AD38" s="320" t="e">
        <f ca="1">(IF(SUM($J38:AC38)&gt;($H38-1),0,IF($G38=AD$28,1,IF(SUM($J38:AC38)=0,0,1))))*AD$30</f>
        <v>#N/A</v>
      </c>
      <c r="AE38" s="320" t="e">
        <f ca="1">(IF(SUM($J38:AD38)&gt;($H38-1),0,IF($G38=AE$28,1,IF(SUM($J38:AD38)=0,0,1))))*AE$30</f>
        <v>#N/A</v>
      </c>
      <c r="AF38" s="320" t="e">
        <f ca="1">(IF(SUM($J38:AE38)&gt;($H38-1),0,IF($G38=AF$28,1,IF(SUM($J38:AE38)=0,0,1))))*AF$30</f>
        <v>#N/A</v>
      </c>
      <c r="AG38" s="321" t="e">
        <f ca="1">(IF(SUM($J38:AF38)&gt;($H38-1),0,IF($G38=AG$28,1,IF(SUM($J38:AF38)=0,0,1))))*AG$30</f>
        <v>#N/A</v>
      </c>
      <c r="AH38" s="319" t="e">
        <f ca="1">(IF(SUM($J38:AG38)&gt;($H38-1),0,IF($G38=AH$28,1,IF(SUM($J38:AG38)=0,0,1))))*AH$30</f>
        <v>#N/A</v>
      </c>
      <c r="AI38" s="320" t="e">
        <f ca="1">(IF(SUM($J38:AH38)&gt;($H38-1),0,IF($G38=AI$28,1,IF(SUM($J38:AH38)=0,0,1))))*AI$30</f>
        <v>#N/A</v>
      </c>
      <c r="AJ38" s="320" t="e">
        <f ca="1">(IF(SUM($J38:AI38)&gt;($H38-1),0,IF($G38=AJ$28,1,IF(SUM($J38:AI38)=0,0,1))))*AJ$30</f>
        <v>#N/A</v>
      </c>
      <c r="AK38" s="320" t="e">
        <f ca="1">(IF(SUM($J38:AJ38)&gt;($H38-1),0,IF($G38=AK$28,1,IF(SUM($J38:AJ38)=0,0,1))))*AK$30</f>
        <v>#N/A</v>
      </c>
      <c r="AL38" s="320" t="e">
        <f ca="1">(IF(SUM($J38:AK38)&gt;($H38-1),0,IF($G38=AL$28,1,IF(SUM($J38:AK38)=0,0,1))))*AL$30</f>
        <v>#N/A</v>
      </c>
      <c r="AM38" s="320" t="e">
        <f ca="1">(IF(SUM($J38:AL38)&gt;($H38-1),0,IF($G38=AM$28,1,IF(SUM($J38:AL38)=0,0,1))))*AM$30</f>
        <v>#N/A</v>
      </c>
      <c r="AN38" s="320" t="e">
        <f ca="1">(IF(SUM($J38:AM38)&gt;($H38-1),0,IF($G38=AN$28,1,IF(SUM($J38:AM38)=0,0,1))))*AN$30</f>
        <v>#N/A</v>
      </c>
      <c r="AO38" s="320" t="e">
        <f ca="1">(IF(SUM($J38:AN38)&gt;($H38-1),0,IF($G38=AO$28,1,IF(SUM($J38:AN38)=0,0,1))))*AO$30</f>
        <v>#N/A</v>
      </c>
      <c r="AP38" s="320" t="e">
        <f ca="1">(IF(SUM($J38:AO38)&gt;($H38-1),0,IF($G38=AP$28,1,IF(SUM($J38:AO38)=0,0,1))))*AP$30</f>
        <v>#N/A</v>
      </c>
      <c r="AQ38" s="320" t="e">
        <f ca="1">(IF(SUM($J38:AP38)&gt;($H38-1),0,IF($G38=AQ$28,1,IF(SUM($J38:AP38)=0,0,1))))*AQ$30</f>
        <v>#N/A</v>
      </c>
      <c r="AR38" s="320" t="e">
        <f ca="1">(IF(SUM($J38:AQ38)&gt;($H38-1),0,IF($G38=AR$28,1,IF(SUM($J38:AQ38)=0,0,1))))*AR$30</f>
        <v>#N/A</v>
      </c>
      <c r="AS38" s="321" t="e">
        <f ca="1">(IF(SUM($J38:AR38)&gt;($H38-1),0,IF($G38=AS$28,1,IF(SUM($J38:AR38)=0,0,1))))*AS$30</f>
        <v>#N/A</v>
      </c>
      <c r="AT38" s="319" t="e">
        <f ca="1">(IF(SUM($J38:AS38)&gt;($H38-1),0,IF($G38=AT$28,1,IF(SUM($J38:AS38)=0,0,1))))*AT$30</f>
        <v>#N/A</v>
      </c>
      <c r="AU38" s="320" t="e">
        <f ca="1">(IF(SUM($J38:AT38)&gt;($H38-1),0,IF($G38=AU$28,1,IF(SUM($J38:AT38)=0,0,1))))*AU$30</f>
        <v>#N/A</v>
      </c>
      <c r="AV38" s="320" t="e">
        <f ca="1">(IF(SUM($J38:AU38)&gt;($H38-1),0,IF($G38=AV$28,1,IF(SUM($J38:AU38)=0,0,1))))*AV$30</f>
        <v>#N/A</v>
      </c>
      <c r="AW38" s="320" t="e">
        <f ca="1">(IF(SUM($J38:AV38)&gt;($H38-1),0,IF($G38=AW$28,1,IF(SUM($J38:AV38)=0,0,1))))*AW$30</f>
        <v>#N/A</v>
      </c>
      <c r="AX38" s="320" t="e">
        <f ca="1">(IF(SUM($J38:AW38)&gt;($H38-1),0,IF($G38=AX$28,1,IF(SUM($J38:AW38)=0,0,1))))*AX$30</f>
        <v>#N/A</v>
      </c>
      <c r="AY38" s="320" t="e">
        <f ca="1">(IF(SUM($J38:AX38)&gt;($H38-1),0,IF($G38=AY$28,1,IF(SUM($J38:AX38)=0,0,1))))*AY$30</f>
        <v>#N/A</v>
      </c>
      <c r="AZ38" s="320" t="e">
        <f ca="1">(IF(SUM($J38:AY38)&gt;($H38-1),0,IF($G38=AZ$28,1,IF(SUM($J38:AY38)=0,0,1))))*AZ$30</f>
        <v>#N/A</v>
      </c>
      <c r="BA38" s="320" t="e">
        <f ca="1">(IF(SUM($J38:AZ38)&gt;($H38-1),0,IF($G38=BA$28,1,IF(SUM($J38:AZ38)=0,0,1))))*BA$30</f>
        <v>#N/A</v>
      </c>
      <c r="BB38" s="320" t="e">
        <f ca="1">(IF(SUM($J38:BA38)&gt;($H38-1),0,IF($G38=BB$28,1,IF(SUM($J38:BA38)=0,0,1))))*BB$30</f>
        <v>#N/A</v>
      </c>
      <c r="BC38" s="320" t="e">
        <f ca="1">(IF(SUM($J38:BB38)&gt;($H38-1),0,IF($G38=BC$28,1,IF(SUM($J38:BB38)=0,0,1))))*BC$30</f>
        <v>#N/A</v>
      </c>
      <c r="BD38" s="320" t="e">
        <f ca="1">(IF(SUM($J38:BC38)&gt;($H38-1),0,IF($G38=BD$28,1,IF(SUM($J38:BC38)=0,0,1))))*BD$30</f>
        <v>#N/A</v>
      </c>
      <c r="BE38" s="321" t="e">
        <f ca="1">(IF(SUM($J38:BD38)&gt;($H38-1),0,IF($G38=BE$28,1,IF(SUM($J38:BD38)=0,0,1))))*BE$30</f>
        <v>#N/A</v>
      </c>
      <c r="BF38" s="322"/>
      <c r="BG38" s="323"/>
      <c r="BH38" s="323"/>
      <c r="BI38" s="323"/>
      <c r="BJ38" s="323"/>
      <c r="BK38" s="323"/>
      <c r="BL38" s="323"/>
      <c r="BM38" s="323"/>
      <c r="BN38" s="323"/>
      <c r="BO38" s="323"/>
      <c r="BP38" s="323"/>
      <c r="BQ38" s="323"/>
      <c r="BR38" s="323"/>
      <c r="BS38" s="323"/>
      <c r="BT38" s="323"/>
      <c r="BU38" s="323"/>
      <c r="BV38" s="323"/>
      <c r="BW38" s="323"/>
      <c r="BX38" s="323"/>
      <c r="BY38" s="323"/>
      <c r="BZ38" s="324">
        <f t="shared" si="19"/>
        <v>0</v>
      </c>
      <c r="CA38" s="325" t="str">
        <f>IF(BZ38=0,"","Alert: FTE sum differs from the value indicated in column I")</f>
        <v/>
      </c>
      <c r="CB38" s="339" t="e">
        <f t="shared" ca="1" si="20"/>
        <v>#N/A</v>
      </c>
      <c r="CC38" s="339" t="e">
        <f ca="1">ROUNDUP(('4.1'!AN9),0)</f>
        <v>#N/A</v>
      </c>
      <c r="CE38" s="469">
        <f>IF(G38="",'1.G.Data'!$C$14,('1.G.Data'!$C$14-'4.Team'!G38+1))</f>
        <v>0</v>
      </c>
      <c r="CG38" s="169" t="str">
        <f t="shared" si="41"/>
        <v>FCiências.ID</v>
      </c>
      <c r="CI38" s="322">
        <f t="shared" ca="1" si="21"/>
        <v>0</v>
      </c>
      <c r="CJ38" s="322">
        <f t="shared" ca="1" si="22"/>
        <v>0</v>
      </c>
      <c r="CK38" s="322">
        <f t="shared" ca="1" si="23"/>
        <v>0</v>
      </c>
      <c r="CL38" s="322">
        <f t="shared" ca="1" si="24"/>
        <v>0</v>
      </c>
      <c r="CM38" s="322">
        <f t="shared" ca="1" si="25"/>
        <v>0</v>
      </c>
      <c r="CN38" s="322">
        <f t="shared" ca="1" si="26"/>
        <v>0</v>
      </c>
      <c r="CO38" s="322">
        <f t="shared" ca="1" si="27"/>
        <v>0</v>
      </c>
      <c r="CP38" s="322">
        <f t="shared" ca="1" si="28"/>
        <v>0</v>
      </c>
      <c r="CQ38" s="322">
        <f t="shared" ca="1" si="29"/>
        <v>0</v>
      </c>
      <c r="CR38" s="322">
        <f t="shared" ca="1" si="30"/>
        <v>0</v>
      </c>
      <c r="CS38" s="322">
        <f t="shared" ca="1" si="31"/>
        <v>0</v>
      </c>
      <c r="CT38" s="322">
        <f t="shared" ca="1" si="32"/>
        <v>0</v>
      </c>
      <c r="CU38" s="322">
        <f t="shared" ca="1" si="33"/>
        <v>0</v>
      </c>
      <c r="CV38" s="322">
        <f t="shared" ca="1" si="34"/>
        <v>0</v>
      </c>
      <c r="CW38" s="322">
        <f t="shared" ca="1" si="35"/>
        <v>0</v>
      </c>
      <c r="CX38" s="322">
        <f t="shared" ca="1" si="36"/>
        <v>0</v>
      </c>
      <c r="CY38" s="322">
        <f t="shared" ca="1" si="37"/>
        <v>0</v>
      </c>
      <c r="CZ38" s="322">
        <f t="shared" ca="1" si="38"/>
        <v>0</v>
      </c>
      <c r="DA38" s="322">
        <f t="shared" ca="1" si="39"/>
        <v>0</v>
      </c>
      <c r="DB38" s="322">
        <f t="shared" ca="1" si="40"/>
        <v>0</v>
      </c>
      <c r="DC38" s="339" t="e">
        <f ca="1">ROUNDUP('4.1'!K9,0)</f>
        <v>#N/A</v>
      </c>
      <c r="DD38" s="339" t="e">
        <f ca="1">ROUNDUP('4.1'!T9,0)</f>
        <v>#N/A</v>
      </c>
      <c r="DE38" s="339" t="e">
        <f ca="1">ROUNDUP('4.1'!AC9,0)</f>
        <v>#N/A</v>
      </c>
      <c r="DF38" s="339" t="e">
        <f ca="1">ROUNDUP('4.1'!AL9,0)</f>
        <v>#N/A</v>
      </c>
    </row>
    <row r="39" spans="1:110" x14ac:dyDescent="0.25">
      <c r="B39" s="164"/>
      <c r="C39" s="164"/>
      <c r="D39" s="164"/>
      <c r="E39" s="164"/>
      <c r="F39" s="340"/>
      <c r="G39" s="341"/>
      <c r="H39" s="164"/>
      <c r="I39" s="342"/>
      <c r="J39" s="343"/>
      <c r="K39" s="343"/>
      <c r="L39" s="343"/>
      <c r="M39" s="343"/>
      <c r="N39" s="343"/>
      <c r="O39" s="343"/>
      <c r="P39" s="343"/>
      <c r="Q39" s="343"/>
      <c r="R39" s="343"/>
      <c r="S39" s="343"/>
      <c r="T39" s="343"/>
      <c r="U39" s="343"/>
      <c r="V39" s="668"/>
      <c r="W39" s="668"/>
      <c r="X39" s="668"/>
      <c r="Y39" s="668"/>
      <c r="Z39" s="668"/>
      <c r="AA39" s="668"/>
      <c r="AB39" s="668"/>
      <c r="AC39" s="668"/>
      <c r="AD39" s="668"/>
      <c r="AE39" s="668"/>
      <c r="AF39" s="668"/>
      <c r="AG39" s="668"/>
      <c r="AH39" s="668"/>
      <c r="AI39" s="668"/>
      <c r="AJ39" s="668"/>
      <c r="AK39" s="668"/>
      <c r="AL39" s="668"/>
      <c r="AM39" s="668"/>
      <c r="AN39" s="668"/>
      <c r="AO39" s="668"/>
      <c r="AP39" s="668"/>
      <c r="AQ39" s="668"/>
      <c r="AR39" s="668"/>
      <c r="AS39" s="669"/>
      <c r="AT39" s="420"/>
      <c r="AU39" s="420"/>
      <c r="AV39" s="420"/>
      <c r="AW39" s="420"/>
      <c r="AX39" s="420"/>
      <c r="AY39" s="420"/>
      <c r="AZ39" s="420"/>
      <c r="BA39" s="420"/>
      <c r="BB39" s="420"/>
      <c r="BC39" s="420"/>
      <c r="BD39" s="420"/>
      <c r="BE39" s="420"/>
      <c r="BF39" s="328">
        <f>+BF48</f>
        <v>0</v>
      </c>
      <c r="BG39" s="328">
        <f t="shared" ref="BG39:BY39" si="42">+BG48</f>
        <v>0</v>
      </c>
      <c r="BH39" s="328">
        <f t="shared" si="42"/>
        <v>0</v>
      </c>
      <c r="BI39" s="328">
        <f t="shared" si="42"/>
        <v>0</v>
      </c>
      <c r="BJ39" s="328">
        <f t="shared" si="42"/>
        <v>0</v>
      </c>
      <c r="BK39" s="328">
        <f t="shared" si="42"/>
        <v>0</v>
      </c>
      <c r="BL39" s="328">
        <f t="shared" si="42"/>
        <v>0</v>
      </c>
      <c r="BM39" s="328">
        <f t="shared" si="42"/>
        <v>0</v>
      </c>
      <c r="BN39" s="328">
        <f t="shared" si="42"/>
        <v>0</v>
      </c>
      <c r="BO39" s="328">
        <f t="shared" si="42"/>
        <v>0</v>
      </c>
      <c r="BP39" s="328">
        <f t="shared" si="42"/>
        <v>0</v>
      </c>
      <c r="BQ39" s="328">
        <f t="shared" si="42"/>
        <v>0</v>
      </c>
      <c r="BR39" s="328">
        <f t="shared" si="42"/>
        <v>0</v>
      </c>
      <c r="BS39" s="328">
        <f t="shared" si="42"/>
        <v>0</v>
      </c>
      <c r="BT39" s="328">
        <f t="shared" si="42"/>
        <v>0</v>
      </c>
      <c r="BU39" s="328">
        <f t="shared" si="42"/>
        <v>0</v>
      </c>
      <c r="BV39" s="328">
        <f t="shared" si="42"/>
        <v>0</v>
      </c>
      <c r="BW39" s="328">
        <f t="shared" si="42"/>
        <v>0</v>
      </c>
      <c r="BX39" s="328">
        <f t="shared" si="42"/>
        <v>0</v>
      </c>
      <c r="BY39" s="328">
        <f t="shared" si="42"/>
        <v>0</v>
      </c>
      <c r="BZ39" s="342"/>
      <c r="CA39" s="344"/>
      <c r="CB39" s="345" t="e">
        <f ca="1">SUM(CB34:CB38)</f>
        <v>#N/A</v>
      </c>
      <c r="CC39" s="345" t="e">
        <f ca="1">SUM(CC34:CC38)</f>
        <v>#N/A</v>
      </c>
      <c r="CD39" s="345">
        <f t="shared" ref="CD39:DB39" si="43">SUM(CD34:CD38)</f>
        <v>0</v>
      </c>
      <c r="CE39" s="345">
        <f t="shared" si="43"/>
        <v>0</v>
      </c>
      <c r="CF39" s="345">
        <f t="shared" si="43"/>
        <v>0</v>
      </c>
      <c r="CG39" s="345">
        <f t="shared" si="43"/>
        <v>0</v>
      </c>
      <c r="CH39" s="345">
        <f t="shared" si="43"/>
        <v>0</v>
      </c>
      <c r="CI39" s="345">
        <f t="shared" ca="1" si="43"/>
        <v>0</v>
      </c>
      <c r="CJ39" s="345">
        <f t="shared" ca="1" si="43"/>
        <v>0</v>
      </c>
      <c r="CK39" s="345">
        <f t="shared" ca="1" si="43"/>
        <v>0</v>
      </c>
      <c r="CL39" s="345">
        <f t="shared" ca="1" si="43"/>
        <v>0</v>
      </c>
      <c r="CM39" s="345">
        <f t="shared" ca="1" si="43"/>
        <v>0</v>
      </c>
      <c r="CN39" s="345">
        <f t="shared" ca="1" si="43"/>
        <v>0</v>
      </c>
      <c r="CO39" s="345">
        <f t="shared" ca="1" si="43"/>
        <v>0</v>
      </c>
      <c r="CP39" s="345">
        <f t="shared" ca="1" si="43"/>
        <v>0</v>
      </c>
      <c r="CQ39" s="345">
        <f t="shared" ca="1" si="43"/>
        <v>0</v>
      </c>
      <c r="CR39" s="345">
        <f t="shared" ca="1" si="43"/>
        <v>0</v>
      </c>
      <c r="CS39" s="345">
        <f t="shared" ca="1" si="43"/>
        <v>0</v>
      </c>
      <c r="CT39" s="345">
        <f t="shared" ca="1" si="43"/>
        <v>0</v>
      </c>
      <c r="CU39" s="345">
        <f t="shared" ca="1" si="43"/>
        <v>0</v>
      </c>
      <c r="CV39" s="345">
        <f t="shared" ca="1" si="43"/>
        <v>0</v>
      </c>
      <c r="CW39" s="345">
        <f t="shared" ca="1" si="43"/>
        <v>0</v>
      </c>
      <c r="CX39" s="345">
        <f t="shared" ca="1" si="43"/>
        <v>0</v>
      </c>
      <c r="CY39" s="345">
        <f t="shared" ca="1" si="43"/>
        <v>0</v>
      </c>
      <c r="CZ39" s="345">
        <f t="shared" ca="1" si="43"/>
        <v>0</v>
      </c>
      <c r="DA39" s="345">
        <f t="shared" ca="1" si="43"/>
        <v>0</v>
      </c>
      <c r="DB39" s="345">
        <f t="shared" ca="1" si="43"/>
        <v>0</v>
      </c>
      <c r="DC39" s="345" t="e">
        <f ca="1">SUM(DC34:DC38)</f>
        <v>#N/A</v>
      </c>
      <c r="DD39" s="345" t="e">
        <f ca="1">SUM(DD34:DD38)</f>
        <v>#N/A</v>
      </c>
      <c r="DE39" s="345" t="e">
        <f t="shared" ref="DE39" ca="1" si="44">SUM(DE34:DE38)</f>
        <v>#N/A</v>
      </c>
      <c r="DF39" s="345" t="e">
        <f t="shared" ref="DF39" ca="1" si="45">SUM(DF34:DF38)</f>
        <v>#N/A</v>
      </c>
    </row>
    <row r="40" spans="1:110" x14ac:dyDescent="0.25">
      <c r="BF40" s="389">
        <f>SUM(BF34:BF38)</f>
        <v>0</v>
      </c>
      <c r="BG40" s="389">
        <f t="shared" ref="BG40:BY40" si="46">SUM(BG34:BG38)</f>
        <v>0</v>
      </c>
      <c r="BH40" s="389">
        <f t="shared" si="46"/>
        <v>0</v>
      </c>
      <c r="BI40" s="389">
        <f t="shared" si="46"/>
        <v>0</v>
      </c>
      <c r="BJ40" s="389">
        <f t="shared" si="46"/>
        <v>0</v>
      </c>
      <c r="BK40" s="389">
        <f t="shared" si="46"/>
        <v>0</v>
      </c>
      <c r="BL40" s="389">
        <f t="shared" si="46"/>
        <v>0</v>
      </c>
      <c r="BM40" s="389">
        <f t="shared" si="46"/>
        <v>0</v>
      </c>
      <c r="BN40" s="389">
        <f t="shared" si="46"/>
        <v>0</v>
      </c>
      <c r="BO40" s="389">
        <f t="shared" si="46"/>
        <v>0</v>
      </c>
      <c r="BP40" s="389">
        <f t="shared" si="46"/>
        <v>0</v>
      </c>
      <c r="BQ40" s="389">
        <f t="shared" si="46"/>
        <v>0</v>
      </c>
      <c r="BR40" s="389">
        <f t="shared" si="46"/>
        <v>0</v>
      </c>
      <c r="BS40" s="389">
        <f t="shared" si="46"/>
        <v>0</v>
      </c>
      <c r="BT40" s="389">
        <f t="shared" si="46"/>
        <v>0</v>
      </c>
      <c r="BU40" s="389">
        <f t="shared" si="46"/>
        <v>0</v>
      </c>
      <c r="BV40" s="389">
        <f t="shared" si="46"/>
        <v>0</v>
      </c>
      <c r="BW40" s="389">
        <f t="shared" si="46"/>
        <v>0</v>
      </c>
      <c r="BX40" s="389">
        <f t="shared" si="46"/>
        <v>0</v>
      </c>
      <c r="BY40" s="389">
        <f t="shared" si="46"/>
        <v>0</v>
      </c>
      <c r="CI40" s="389"/>
      <c r="CJ40" s="389"/>
      <c r="CK40" s="389"/>
      <c r="CL40" s="389"/>
      <c r="CM40" s="389"/>
      <c r="CN40" s="389"/>
      <c r="CO40" s="389"/>
      <c r="CP40" s="389"/>
      <c r="CQ40" s="389"/>
      <c r="CR40" s="389"/>
      <c r="CS40" s="389"/>
      <c r="CT40" s="389"/>
      <c r="CU40" s="389"/>
      <c r="CV40" s="389"/>
      <c r="CW40" s="389"/>
      <c r="CX40" s="389"/>
      <c r="CY40" s="389"/>
      <c r="CZ40" s="389"/>
      <c r="DA40" s="389"/>
      <c r="DB40" s="389"/>
    </row>
    <row r="41" spans="1:110" ht="21" x14ac:dyDescent="0.25">
      <c r="B41" s="655" t="s">
        <v>880</v>
      </c>
      <c r="C41" s="655"/>
      <c r="D41" s="655"/>
      <c r="E41" s="655"/>
      <c r="F41" s="655"/>
      <c r="G41" s="655"/>
      <c r="H41" s="655"/>
      <c r="I41" s="655"/>
      <c r="J41" s="662">
        <f ca="1">+J32</f>
        <v>2025</v>
      </c>
      <c r="K41" s="663"/>
      <c r="L41" s="663"/>
      <c r="M41" s="663"/>
      <c r="N41" s="663"/>
      <c r="O41" s="663"/>
      <c r="P41" s="663"/>
      <c r="Q41" s="663"/>
      <c r="R41" s="663"/>
      <c r="S41" s="663"/>
      <c r="T41" s="663"/>
      <c r="U41" s="664"/>
      <c r="V41" s="662">
        <f ca="1">+J41+1</f>
        <v>2026</v>
      </c>
      <c r="W41" s="663"/>
      <c r="X41" s="663"/>
      <c r="Y41" s="663"/>
      <c r="Z41" s="663"/>
      <c r="AA41" s="663"/>
      <c r="AB41" s="663"/>
      <c r="AC41" s="663"/>
      <c r="AD41" s="663"/>
      <c r="AE41" s="663"/>
      <c r="AF41" s="663"/>
      <c r="AG41" s="664"/>
      <c r="AH41" s="662">
        <f ca="1">+V41+1</f>
        <v>2027</v>
      </c>
      <c r="AI41" s="663"/>
      <c r="AJ41" s="663"/>
      <c r="AK41" s="663"/>
      <c r="AL41" s="663"/>
      <c r="AM41" s="663"/>
      <c r="AN41" s="663"/>
      <c r="AO41" s="663"/>
      <c r="AP41" s="663"/>
      <c r="AQ41" s="663"/>
      <c r="AR41" s="663"/>
      <c r="AS41" s="664"/>
      <c r="AT41" s="662">
        <f ca="1">+AH41+1</f>
        <v>2028</v>
      </c>
      <c r="AU41" s="663"/>
      <c r="AV41" s="663"/>
      <c r="AW41" s="663"/>
      <c r="AX41" s="663"/>
      <c r="AY41" s="663"/>
      <c r="AZ41" s="663"/>
      <c r="BA41" s="663"/>
      <c r="BB41" s="663"/>
      <c r="BC41" s="663"/>
      <c r="BD41" s="663"/>
      <c r="BE41" s="664"/>
      <c r="BF41" s="656" t="str">
        <f>+BF1</f>
        <v>TASK LIST [Distribute Person*month from column I to the various tasks]</v>
      </c>
      <c r="BG41" s="656"/>
      <c r="BH41" s="656"/>
      <c r="BI41" s="656"/>
      <c r="BJ41" s="656"/>
      <c r="BK41" s="656"/>
      <c r="BL41" s="656"/>
      <c r="BM41" s="656"/>
      <c r="BN41" s="656"/>
      <c r="BO41" s="656"/>
      <c r="BP41" s="656"/>
      <c r="BQ41" s="656"/>
      <c r="BR41" s="656"/>
      <c r="BS41" s="656"/>
      <c r="BT41" s="656"/>
      <c r="BU41" s="656"/>
      <c r="BV41" s="656"/>
      <c r="BW41" s="656"/>
      <c r="BX41" s="656"/>
      <c r="BY41" s="656"/>
      <c r="CB41" s="658" t="s">
        <v>859</v>
      </c>
      <c r="CC41" s="658"/>
      <c r="CI41" s="656">
        <f>+CI1</f>
        <v>0</v>
      </c>
      <c r="CJ41" s="656"/>
      <c r="CK41" s="656"/>
      <c r="CL41" s="656"/>
      <c r="CM41" s="656"/>
      <c r="CN41" s="656"/>
      <c r="CO41" s="656"/>
      <c r="CP41" s="656"/>
      <c r="CQ41" s="656"/>
      <c r="CR41" s="656"/>
      <c r="CS41" s="656"/>
      <c r="CT41" s="656"/>
      <c r="CU41" s="656"/>
      <c r="CV41" s="656"/>
      <c r="CW41" s="656"/>
      <c r="CX41" s="656"/>
      <c r="CY41" s="656"/>
      <c r="CZ41" s="656"/>
      <c r="DA41" s="656"/>
      <c r="DB41" s="656"/>
      <c r="DC41" s="656" t="s">
        <v>968</v>
      </c>
      <c r="DD41" s="656"/>
      <c r="DE41" s="656"/>
      <c r="DF41" s="656"/>
    </row>
    <row r="42" spans="1:110" x14ac:dyDescent="0.25">
      <c r="B42" s="298" t="s">
        <v>11</v>
      </c>
      <c r="C42" s="299" t="s">
        <v>725</v>
      </c>
      <c r="D42" s="657" t="s">
        <v>345</v>
      </c>
      <c r="E42" s="657"/>
      <c r="F42" s="674"/>
      <c r="G42" s="298" t="s">
        <v>871</v>
      </c>
      <c r="H42" s="298" t="s">
        <v>651</v>
      </c>
      <c r="I42" s="299" t="s">
        <v>881</v>
      </c>
      <c r="J42" s="300" t="s">
        <v>2</v>
      </c>
      <c r="K42" s="301" t="s">
        <v>3</v>
      </c>
      <c r="L42" s="301" t="s">
        <v>4</v>
      </c>
      <c r="M42" s="301" t="s">
        <v>5</v>
      </c>
      <c r="N42" s="301" t="s">
        <v>4</v>
      </c>
      <c r="O42" s="301" t="s">
        <v>2</v>
      </c>
      <c r="P42" s="301" t="s">
        <v>2</v>
      </c>
      <c r="Q42" s="301" t="s">
        <v>5</v>
      </c>
      <c r="R42" s="301" t="s">
        <v>6</v>
      </c>
      <c r="S42" s="301" t="s">
        <v>7</v>
      </c>
      <c r="T42" s="301" t="s">
        <v>8</v>
      </c>
      <c r="U42" s="302" t="s">
        <v>9</v>
      </c>
      <c r="V42" s="300" t="s">
        <v>2</v>
      </c>
      <c r="W42" s="301" t="s">
        <v>3</v>
      </c>
      <c r="X42" s="301" t="s">
        <v>4</v>
      </c>
      <c r="Y42" s="301" t="s">
        <v>5</v>
      </c>
      <c r="Z42" s="301" t="s">
        <v>4</v>
      </c>
      <c r="AA42" s="301" t="s">
        <v>2</v>
      </c>
      <c r="AB42" s="301" t="s">
        <v>2</v>
      </c>
      <c r="AC42" s="301" t="s">
        <v>5</v>
      </c>
      <c r="AD42" s="301" t="s">
        <v>6</v>
      </c>
      <c r="AE42" s="301" t="s">
        <v>7</v>
      </c>
      <c r="AF42" s="301" t="s">
        <v>8</v>
      </c>
      <c r="AG42" s="302" t="s">
        <v>9</v>
      </c>
      <c r="AH42" s="300" t="s">
        <v>2</v>
      </c>
      <c r="AI42" s="301" t="s">
        <v>3</v>
      </c>
      <c r="AJ42" s="301" t="s">
        <v>4</v>
      </c>
      <c r="AK42" s="301" t="s">
        <v>5</v>
      </c>
      <c r="AL42" s="301" t="s">
        <v>4</v>
      </c>
      <c r="AM42" s="301" t="s">
        <v>2</v>
      </c>
      <c r="AN42" s="301" t="s">
        <v>2</v>
      </c>
      <c r="AO42" s="301" t="s">
        <v>5</v>
      </c>
      <c r="AP42" s="301" t="s">
        <v>6</v>
      </c>
      <c r="AQ42" s="301" t="s">
        <v>7</v>
      </c>
      <c r="AR42" s="301" t="s">
        <v>8</v>
      </c>
      <c r="AS42" s="302" t="s">
        <v>9</v>
      </c>
      <c r="AT42" s="300" t="s">
        <v>2</v>
      </c>
      <c r="AU42" s="301" t="s">
        <v>3</v>
      </c>
      <c r="AV42" s="301" t="s">
        <v>4</v>
      </c>
      <c r="AW42" s="301" t="s">
        <v>5</v>
      </c>
      <c r="AX42" s="301" t="s">
        <v>4</v>
      </c>
      <c r="AY42" s="301" t="s">
        <v>2</v>
      </c>
      <c r="AZ42" s="301" t="s">
        <v>2</v>
      </c>
      <c r="BA42" s="301" t="s">
        <v>5</v>
      </c>
      <c r="BB42" s="301" t="s">
        <v>6</v>
      </c>
      <c r="BC42" s="301" t="s">
        <v>7</v>
      </c>
      <c r="BD42" s="301" t="s">
        <v>8</v>
      </c>
      <c r="BE42" s="302" t="s">
        <v>9</v>
      </c>
      <c r="BF42" s="303" t="str">
        <f>+BF2</f>
        <v>S/T</v>
      </c>
      <c r="BG42" s="303" t="str">
        <f t="shared" ref="BG42:BY42" si="47">+BG2</f>
        <v>S/T</v>
      </c>
      <c r="BH42" s="303" t="str">
        <f t="shared" si="47"/>
        <v>S/T</v>
      </c>
      <c r="BI42" s="303" t="str">
        <f t="shared" si="47"/>
        <v>S/T</v>
      </c>
      <c r="BJ42" s="303" t="str">
        <f t="shared" si="47"/>
        <v>S/T</v>
      </c>
      <c r="BK42" s="303" t="str">
        <f t="shared" si="47"/>
        <v>S/T</v>
      </c>
      <c r="BL42" s="303" t="str">
        <f t="shared" si="47"/>
        <v>S/T</v>
      </c>
      <c r="BM42" s="303" t="str">
        <f t="shared" si="47"/>
        <v>S/T</v>
      </c>
      <c r="BN42" s="303" t="str">
        <f t="shared" si="47"/>
        <v>S/T</v>
      </c>
      <c r="BO42" s="303" t="str">
        <f t="shared" si="47"/>
        <v>S/T</v>
      </c>
      <c r="BP42" s="303" t="str">
        <f t="shared" si="47"/>
        <v>S/T</v>
      </c>
      <c r="BQ42" s="303" t="str">
        <f t="shared" si="47"/>
        <v>S/T</v>
      </c>
      <c r="BR42" s="303" t="str">
        <f t="shared" si="47"/>
        <v>S/T</v>
      </c>
      <c r="BS42" s="303" t="str">
        <f t="shared" si="47"/>
        <v>S/T</v>
      </c>
      <c r="BT42" s="303" t="str">
        <f t="shared" si="47"/>
        <v>S/T</v>
      </c>
      <c r="BU42" s="303" t="str">
        <f t="shared" si="47"/>
        <v>S/T</v>
      </c>
      <c r="BV42" s="303" t="str">
        <f t="shared" si="47"/>
        <v>S/T</v>
      </c>
      <c r="BW42" s="303" t="str">
        <f t="shared" si="47"/>
        <v>S/T</v>
      </c>
      <c r="BX42" s="303" t="str">
        <f t="shared" si="47"/>
        <v>S/T</v>
      </c>
      <c r="BY42" s="303" t="str">
        <f t="shared" si="47"/>
        <v>S/T</v>
      </c>
      <c r="BZ42" s="301" t="s">
        <v>862</v>
      </c>
      <c r="CA42" s="301" t="s">
        <v>746</v>
      </c>
      <c r="CB42" s="337" t="s">
        <v>860</v>
      </c>
      <c r="CC42" s="337" t="s">
        <v>861</v>
      </c>
      <c r="CI42" s="303" t="str">
        <f>+CI33</f>
        <v>S/T</v>
      </c>
      <c r="CJ42" s="303" t="str">
        <f t="shared" ref="CJ42:DB42" si="48">+CJ33</f>
        <v>S/T</v>
      </c>
      <c r="CK42" s="303" t="str">
        <f t="shared" si="48"/>
        <v>S/T</v>
      </c>
      <c r="CL42" s="303" t="str">
        <f t="shared" si="48"/>
        <v>S/T</v>
      </c>
      <c r="CM42" s="303" t="str">
        <f t="shared" si="48"/>
        <v>S/T</v>
      </c>
      <c r="CN42" s="303" t="str">
        <f t="shared" si="48"/>
        <v>S/T</v>
      </c>
      <c r="CO42" s="303" t="str">
        <f t="shared" si="48"/>
        <v>S/T</v>
      </c>
      <c r="CP42" s="303" t="str">
        <f t="shared" si="48"/>
        <v>S/T</v>
      </c>
      <c r="CQ42" s="303" t="str">
        <f t="shared" si="48"/>
        <v>S/T</v>
      </c>
      <c r="CR42" s="303" t="str">
        <f t="shared" si="48"/>
        <v>S/T</v>
      </c>
      <c r="CS42" s="303" t="str">
        <f t="shared" si="48"/>
        <v>S/T</v>
      </c>
      <c r="CT42" s="303" t="str">
        <f t="shared" si="48"/>
        <v>S/T</v>
      </c>
      <c r="CU42" s="303" t="str">
        <f t="shared" si="48"/>
        <v>S/T</v>
      </c>
      <c r="CV42" s="303" t="str">
        <f t="shared" si="48"/>
        <v>S/T</v>
      </c>
      <c r="CW42" s="303" t="str">
        <f t="shared" si="48"/>
        <v>S/T</v>
      </c>
      <c r="CX42" s="303" t="str">
        <f t="shared" si="48"/>
        <v>S/T</v>
      </c>
      <c r="CY42" s="303" t="str">
        <f t="shared" si="48"/>
        <v>S/T</v>
      </c>
      <c r="CZ42" s="303" t="str">
        <f t="shared" si="48"/>
        <v>S/T</v>
      </c>
      <c r="DA42" s="303" t="str">
        <f t="shared" si="48"/>
        <v>S/T</v>
      </c>
      <c r="DB42" s="303" t="str">
        <f t="shared" si="48"/>
        <v>S/T</v>
      </c>
      <c r="DC42" s="303">
        <f ca="1">+DC33</f>
        <v>2025</v>
      </c>
      <c r="DD42" s="303">
        <f t="shared" ref="DD42:DF42" ca="1" si="49">+DD33</f>
        <v>2026</v>
      </c>
      <c r="DE42" s="303">
        <f t="shared" ca="1" si="49"/>
        <v>2027</v>
      </c>
      <c r="DF42" s="303">
        <f t="shared" ca="1" si="49"/>
        <v>2028</v>
      </c>
    </row>
    <row r="43" spans="1:110" x14ac:dyDescent="0.25">
      <c r="A43" s="169" t="s">
        <v>301</v>
      </c>
      <c r="B43" s="314" t="s">
        <v>716</v>
      </c>
      <c r="C43" s="315"/>
      <c r="D43" s="665" t="str">
        <f t="shared" ref="D43:D47" si="50">IF(C43=$B$57,$C$57,IF(C43=$B$58,$C$57,$C$59))</f>
        <v>See FCT scholarship regulations.</v>
      </c>
      <c r="E43" s="666"/>
      <c r="F43" s="667"/>
      <c r="G43" s="326"/>
      <c r="H43" s="315"/>
      <c r="I43" s="318">
        <f>ROUNDUP((H43),2)</f>
        <v>0</v>
      </c>
      <c r="J43" s="319">
        <f ca="1">IF(G43="",0,IF($G43=J$29,1,0))*J$30</f>
        <v>0</v>
      </c>
      <c r="K43" s="320">
        <f t="shared" ref="K43:K47" ca="1" si="51">(IF(G43=K$28,1,IF((G43+H43)&lt;3,0,IF(G43&gt;K$28,0,1))))*K$30</f>
        <v>0</v>
      </c>
      <c r="L43" s="320" t="e">
        <f ca="1">(IF(SUM($J43:K43)&gt;($H43-1),0,IF($G43=L$28,1,IF(SUM($J43:K43)=0,0,1))))*L$30</f>
        <v>#N/A</v>
      </c>
      <c r="M43" s="320" t="e">
        <f ca="1">(IF(SUM($J43:L43)&gt;($H43-1),0,IF($G43=M$28,1,IF(SUM($J43:L43)=0,0,1))))*M$30</f>
        <v>#N/A</v>
      </c>
      <c r="N43" s="320" t="e">
        <f ca="1">(IF(SUM($J43:M43)&gt;($H43-1),0,IF($G43=N$28,1,IF(SUM($J43:M43)=0,0,1))))*N$30</f>
        <v>#N/A</v>
      </c>
      <c r="O43" s="320" t="e">
        <f ca="1">(IF(SUM($J43:N43)&gt;($H43-1),0,IF($G43=O$28,1,IF(SUM($J43:N43)=0,0,1))))*O$30</f>
        <v>#N/A</v>
      </c>
      <c r="P43" s="320" t="e">
        <f ca="1">(IF(SUM($J43:O43)&gt;($H43-1),0,IF($G43=P$28,1,IF(SUM($J43:O43)=0,0,1))))*P$30</f>
        <v>#N/A</v>
      </c>
      <c r="Q43" s="320" t="e">
        <f ca="1">(IF(SUM($J43:P43)&gt;($H43-1),0,IF($G43=Q$28,1,IF(SUM($J43:P43)=0,0,1))))*Q$30</f>
        <v>#N/A</v>
      </c>
      <c r="R43" s="320" t="e">
        <f ca="1">(IF(SUM($J43:Q43)&gt;($H43-1),0,IF($G43=R$28,1,IF(SUM($J43:Q43)=0,0,1))))*R$30</f>
        <v>#N/A</v>
      </c>
      <c r="S43" s="320" t="e">
        <f ca="1">(IF(SUM($J43:R43)&gt;($H43-1),0,IF($G43=S$28,1,IF(SUM($J43:R43)=0,0,1))))*S$30</f>
        <v>#N/A</v>
      </c>
      <c r="T43" s="320" t="e">
        <f ca="1">(IF(SUM($J43:S43)&gt;($H43-1),0,IF($G43=T$28,1,IF(SUM($J43:S43)=0,0,1))))*T$30</f>
        <v>#N/A</v>
      </c>
      <c r="U43" s="321" t="e">
        <f ca="1">(IF(SUM($J43:T43)&gt;($H43-1),0,IF($G43=U$28,1,IF(SUM($J43:T43)=0,0,1))))*U$30</f>
        <v>#N/A</v>
      </c>
      <c r="V43" s="319" t="e">
        <f ca="1">(IF(SUM($J43:U43)&gt;($H43-1),0,IF($G43=V$28,1,IF(SUM($J43:U43)=0,0,1))))*V$30</f>
        <v>#N/A</v>
      </c>
      <c r="W43" s="320" t="e">
        <f ca="1">(IF(SUM($J43:V43)&gt;($H43-1),0,IF($G43=W$28,1,IF(SUM($J43:V43)=0,0,1))))*W$30</f>
        <v>#N/A</v>
      </c>
      <c r="X43" s="320" t="e">
        <f ca="1">(IF(SUM($J43:W43)&gt;($H43-1),0,IF($G43=X$28,1,IF(SUM($J43:W43)=0,0,1))))*X$30</f>
        <v>#N/A</v>
      </c>
      <c r="Y43" s="320" t="e">
        <f ca="1">(IF(SUM($J43:X43)&gt;($H43-1),0,IF($G43=Y$28,1,IF(SUM($J43:X43)=0,0,1))))*Y$30</f>
        <v>#N/A</v>
      </c>
      <c r="Z43" s="320" t="e">
        <f ca="1">(IF(SUM($J43:Y43)&gt;($H43-1),0,IF($G43=Z$28,1,IF(SUM($J43:Y43)=0,0,1))))*Z$30</f>
        <v>#N/A</v>
      </c>
      <c r="AA43" s="320" t="e">
        <f ca="1">(IF(SUM($J43:Z43)&gt;($H43-1),0,IF($G43=AA$28,1,IF(SUM($J43:Z43)=0,0,1))))*AA$30</f>
        <v>#N/A</v>
      </c>
      <c r="AB43" s="320" t="e">
        <f ca="1">(IF(SUM($J43:AA43)&gt;($H43-1),0,IF($G43=AB$28,1,IF(SUM($J43:AA43)=0,0,1))))*AB$30</f>
        <v>#N/A</v>
      </c>
      <c r="AC43" s="320" t="e">
        <f ca="1">(IF(SUM($J43:AB43)&gt;($H43-1),0,IF($G43=AC$28,1,IF(SUM($J43:AB43)=0,0,1))))*AC$30</f>
        <v>#N/A</v>
      </c>
      <c r="AD43" s="320" t="e">
        <f ca="1">(IF(SUM($J43:AC43)&gt;($H43-1),0,IF($G43=AD$28,1,IF(SUM($J43:AC43)=0,0,1))))*AD$30</f>
        <v>#N/A</v>
      </c>
      <c r="AE43" s="320" t="e">
        <f ca="1">(IF(SUM($J43:AD43)&gt;($H43-1),0,IF($G43=AE$28,1,IF(SUM($J43:AD43)=0,0,1))))*AE$30</f>
        <v>#N/A</v>
      </c>
      <c r="AF43" s="320" t="e">
        <f ca="1">(IF(SUM($J43:AE43)&gt;($H43-1),0,IF($G43=AF$28,1,IF(SUM($J43:AE43)=0,0,1))))*AF$30</f>
        <v>#N/A</v>
      </c>
      <c r="AG43" s="321" t="e">
        <f ca="1">(IF(SUM($J43:AF43)&gt;($H43-1),0,IF($G43=AG$28,1,IF(SUM($J43:AF43)=0,0,1))))*AG$30</f>
        <v>#N/A</v>
      </c>
      <c r="AH43" s="319" t="e">
        <f ca="1">(IF(SUM($J43:AG43)&gt;($H43-1),0,IF($G43=AH$28,1,IF(SUM($J43:AG43)=0,0,1))))*AH$30</f>
        <v>#N/A</v>
      </c>
      <c r="AI43" s="320" t="e">
        <f ca="1">(IF(SUM($J43:AH43)&gt;($H43-1),0,IF($G43=AI$28,1,IF(SUM($J43:AH43)=0,0,1))))*AI$30</f>
        <v>#N/A</v>
      </c>
      <c r="AJ43" s="320" t="e">
        <f ca="1">(IF(SUM($J43:AI43)&gt;($H43-1),0,IF($G43=AJ$28,1,IF(SUM($J43:AI43)=0,0,1))))*AJ$30</f>
        <v>#N/A</v>
      </c>
      <c r="AK43" s="320" t="e">
        <f ca="1">(IF(SUM($J43:AJ43)&gt;($H43-1),0,IF($G43=AK$28,1,IF(SUM($J43:AJ43)=0,0,1))))*AK$30</f>
        <v>#N/A</v>
      </c>
      <c r="AL43" s="320" t="e">
        <f ca="1">(IF(SUM($J43:AK43)&gt;($H43-1),0,IF($G43=AL$28,1,IF(SUM($J43:AK43)=0,0,1))))*AL$30</f>
        <v>#N/A</v>
      </c>
      <c r="AM43" s="320" t="e">
        <f ca="1">(IF(SUM($J43:AL43)&gt;($H43-1),0,IF($G43=AM$28,1,IF(SUM($J43:AL43)=0,0,1))))*AM$30</f>
        <v>#N/A</v>
      </c>
      <c r="AN43" s="320" t="e">
        <f ca="1">(IF(SUM($J43:AM43)&gt;($H43-1),0,IF($G43=AN$28,1,IF(SUM($J43:AM43)=0,0,1))))*AN$30</f>
        <v>#N/A</v>
      </c>
      <c r="AO43" s="320" t="e">
        <f ca="1">(IF(SUM($J43:AN43)&gt;($H43-1),0,IF($G43=AO$28,1,IF(SUM($J43:AN43)=0,0,1))))*AO$30</f>
        <v>#N/A</v>
      </c>
      <c r="AP43" s="320" t="e">
        <f ca="1">(IF(SUM($J43:AO43)&gt;($H43-1),0,IF($G43=AP$28,1,IF(SUM($J43:AO43)=0,0,1))))*AP$30</f>
        <v>#N/A</v>
      </c>
      <c r="AQ43" s="320" t="e">
        <f ca="1">(IF(SUM($J43:AP43)&gt;($H43-1),0,IF($G43=AQ$28,1,IF(SUM($J43:AP43)=0,0,1))))*AQ$30</f>
        <v>#N/A</v>
      </c>
      <c r="AR43" s="320" t="e">
        <f ca="1">(IF(SUM($J43:AQ43)&gt;($H43-1),0,IF($G43=AR$28,1,IF(SUM($J43:AQ43)=0,0,1))))*AR$30</f>
        <v>#N/A</v>
      </c>
      <c r="AS43" s="321" t="e">
        <f ca="1">(IF(SUM($J43:AR43)&gt;($H43-1),0,IF($G43=AS$28,1,IF(SUM($J43:AR43)=0,0,1))))*AS$30</f>
        <v>#N/A</v>
      </c>
      <c r="AT43" s="319" t="e">
        <f ca="1">(IF(SUM($J43:AS43)&gt;($H43-1),0,IF($G43=AT$28,1,IF(SUM($J43:AS43)=0,0,1))))*AT$30</f>
        <v>#N/A</v>
      </c>
      <c r="AU43" s="320" t="e">
        <f ca="1">(IF(SUM($J43:AT43)&gt;($H43-1),0,IF($G43=AU$28,1,IF(SUM($J43:AT43)=0,0,1))))*AU$30</f>
        <v>#N/A</v>
      </c>
      <c r="AV43" s="320" t="e">
        <f ca="1">(IF(SUM($J43:AU43)&gt;($H43-1),0,IF($G43=AV$28,1,IF(SUM($J43:AU43)=0,0,1))))*AV$30</f>
        <v>#N/A</v>
      </c>
      <c r="AW43" s="320" t="e">
        <f ca="1">(IF(SUM($J43:AV43)&gt;($H43-1),0,IF($G43=AW$28,1,IF(SUM($J43:AV43)=0,0,1))))*AW$30</f>
        <v>#N/A</v>
      </c>
      <c r="AX43" s="320" t="e">
        <f ca="1">(IF(SUM($J43:AW43)&gt;($H43-1),0,IF($G43=AX$28,1,IF(SUM($J43:AW43)=0,0,1))))*AX$30</f>
        <v>#N/A</v>
      </c>
      <c r="AY43" s="320" t="e">
        <f ca="1">(IF(SUM($J43:AX43)&gt;($H43-1),0,IF($G43=AY$28,1,IF(SUM($J43:AX43)=0,0,1))))*AY$30</f>
        <v>#N/A</v>
      </c>
      <c r="AZ43" s="320" t="e">
        <f ca="1">(IF(SUM($J43:AY43)&gt;($H43-1),0,IF($G43=AZ$28,1,IF(SUM($J43:AY43)=0,0,1))))*AZ$30</f>
        <v>#N/A</v>
      </c>
      <c r="BA43" s="320" t="e">
        <f ca="1">(IF(SUM($J43:AZ43)&gt;($H43-1),0,IF($G43=BA$28,1,IF(SUM($J43:AZ43)=0,0,1))))*BA$30</f>
        <v>#N/A</v>
      </c>
      <c r="BB43" s="320" t="e">
        <f ca="1">(IF(SUM($J43:BA43)&gt;($H43-1),0,IF($G43=BB$28,1,IF(SUM($J43:BA43)=0,0,1))))*BB$30</f>
        <v>#N/A</v>
      </c>
      <c r="BC43" s="320" t="e">
        <f ca="1">(IF(SUM($J43:BB43)&gt;($H43-1),0,IF($G43=BC$28,1,IF(SUM($J43:BB43)=0,0,1))))*BC$30</f>
        <v>#N/A</v>
      </c>
      <c r="BD43" s="320" t="e">
        <f ca="1">(IF(SUM($J43:BC43)&gt;($H43-1),0,IF($G43=BD$28,1,IF(SUM($J43:BC43)=0,0,1))))*BD$30</f>
        <v>#N/A</v>
      </c>
      <c r="BE43" s="321" t="e">
        <f ca="1">(IF(SUM($J43:BD43)&gt;($H43-1),0,IF($G43=BE$28,1,IF(SUM($J43:BD43)=0,0,1))))*BE$30</f>
        <v>#N/A</v>
      </c>
      <c r="BF43" s="322"/>
      <c r="BG43" s="323"/>
      <c r="BH43" s="323"/>
      <c r="BI43" s="323"/>
      <c r="BJ43" s="323"/>
      <c r="BK43" s="323"/>
      <c r="BL43" s="323"/>
      <c r="BM43" s="323"/>
      <c r="BN43" s="323"/>
      <c r="BO43" s="323"/>
      <c r="BP43" s="323"/>
      <c r="BQ43" s="323"/>
      <c r="BR43" s="323"/>
      <c r="BS43" s="323"/>
      <c r="BT43" s="323"/>
      <c r="BU43" s="323"/>
      <c r="BV43" s="323"/>
      <c r="BW43" s="323"/>
      <c r="BX43" s="323"/>
      <c r="BY43" s="323"/>
      <c r="BZ43" s="324">
        <f>I43-(SUM(BF43:BY43))</f>
        <v>0</v>
      </c>
      <c r="CA43" s="325" t="str">
        <f>IF(BZ43=0,"","Alert: FTE sum differs from the value indicated in column I")</f>
        <v/>
      </c>
      <c r="CB43" s="339">
        <f ca="1">SUM(DC43:DF43)</f>
        <v>0</v>
      </c>
      <c r="CC43" s="339">
        <v>0</v>
      </c>
      <c r="CE43" s="469">
        <f>IF(G43="",'1.G.Data'!$C$14,('1.G.Data'!$C$14-'4.Team'!G43+1))</f>
        <v>0</v>
      </c>
      <c r="CG43" s="169" t="str">
        <f t="shared" ref="CG43:CG47" si="52">+CG$34</f>
        <v>FCiências.ID</v>
      </c>
      <c r="CI43" s="322">
        <f ca="1">IFERROR($CB43/$I43*BF43,0)</f>
        <v>0</v>
      </c>
      <c r="CJ43" s="322">
        <f t="shared" ref="CJ43:CJ47" ca="1" si="53">IFERROR($CB43/$I43*BG43,0)</f>
        <v>0</v>
      </c>
      <c r="CK43" s="322">
        <f t="shared" ref="CK43:CK47" ca="1" si="54">IFERROR($CB43/$I43*BH43,0)</f>
        <v>0</v>
      </c>
      <c r="CL43" s="322">
        <f t="shared" ref="CL43:CL47" ca="1" si="55">IFERROR($CB43/$I43*BI43,0)</f>
        <v>0</v>
      </c>
      <c r="CM43" s="322">
        <f t="shared" ref="CM43:CM47" ca="1" si="56">IFERROR($CB43/$I43*BJ43,0)</f>
        <v>0</v>
      </c>
      <c r="CN43" s="322">
        <f t="shared" ref="CN43:CN47" ca="1" si="57">IFERROR($CB43/$I43*BK43,0)</f>
        <v>0</v>
      </c>
      <c r="CO43" s="322">
        <f t="shared" ref="CO43:CO47" ca="1" si="58">IFERROR($CB43/$I43*BL43,0)</f>
        <v>0</v>
      </c>
      <c r="CP43" s="322">
        <f t="shared" ref="CP43:CP47" ca="1" si="59">IFERROR($CB43/$I43*BM43,0)</f>
        <v>0</v>
      </c>
      <c r="CQ43" s="322">
        <f t="shared" ref="CQ43:CQ47" ca="1" si="60">IFERROR($CB43/$I43*BN43,0)</f>
        <v>0</v>
      </c>
      <c r="CR43" s="322">
        <f t="shared" ref="CR43:CR47" ca="1" si="61">IFERROR($CB43/$I43*BO43,0)</f>
        <v>0</v>
      </c>
      <c r="CS43" s="322">
        <f t="shared" ref="CS43:CS47" ca="1" si="62">IFERROR($CB43/$I43*BP43,0)</f>
        <v>0</v>
      </c>
      <c r="CT43" s="322">
        <f t="shared" ref="CT43:CT47" ca="1" si="63">IFERROR($CB43/$I43*BQ43,0)</f>
        <v>0</v>
      </c>
      <c r="CU43" s="322">
        <f t="shared" ref="CU43:CU47" ca="1" si="64">IFERROR($CB43/$I43*BR43,0)</f>
        <v>0</v>
      </c>
      <c r="CV43" s="322">
        <f t="shared" ref="CV43:CV47" ca="1" si="65">IFERROR($CB43/$I43*BS43,0)</f>
        <v>0</v>
      </c>
      <c r="CW43" s="322">
        <f t="shared" ref="CW43:CW47" ca="1" si="66">IFERROR($CB43/$I43*BT43,0)</f>
        <v>0</v>
      </c>
      <c r="CX43" s="322">
        <f t="shared" ref="CX43:CX47" ca="1" si="67">IFERROR($CB43/$I43*BU43,0)</f>
        <v>0</v>
      </c>
      <c r="CY43" s="322">
        <f t="shared" ref="CY43:CY47" ca="1" si="68">IFERROR($CB43/$I43*BV43,0)</f>
        <v>0</v>
      </c>
      <c r="CZ43" s="322">
        <f t="shared" ref="CZ43:CZ47" ca="1" si="69">IFERROR($CB43/$I43*BW43,0)</f>
        <v>0</v>
      </c>
      <c r="DA43" s="322">
        <f t="shared" ref="DA43:DA47" ca="1" si="70">IFERROR($CB43/$I43*BX43,0)</f>
        <v>0</v>
      </c>
      <c r="DB43" s="322">
        <f t="shared" ref="DB43:DB47" ca="1" si="71">IFERROR($CB43/$I43*BY43,0)</f>
        <v>0</v>
      </c>
      <c r="DC43" s="339">
        <f ca="1">ROUNDUP(CAL_BO!BV9,0)</f>
        <v>0</v>
      </c>
      <c r="DD43" s="339">
        <f ca="1">ROUNDUP(CAL_BO!BW9,0)</f>
        <v>0</v>
      </c>
      <c r="DE43" s="339">
        <f ca="1">ROUNDUP(CAL_BO!BX9,0)</f>
        <v>0</v>
      </c>
      <c r="DF43" s="339">
        <f ca="1">ROUNDUP(CAL_BO!BY9,0)</f>
        <v>0</v>
      </c>
    </row>
    <row r="44" spans="1:110" x14ac:dyDescent="0.25">
      <c r="A44" s="169" t="s">
        <v>302</v>
      </c>
      <c r="B44" s="314" t="s">
        <v>717</v>
      </c>
      <c r="C44" s="315"/>
      <c r="D44" s="665" t="str">
        <f t="shared" si="50"/>
        <v>See FCT scholarship regulations.</v>
      </c>
      <c r="E44" s="666"/>
      <c r="F44" s="667"/>
      <c r="G44" s="326"/>
      <c r="H44" s="315"/>
      <c r="I44" s="318">
        <f t="shared" ref="I44:I47" si="72">ROUNDUP((H44),2)</f>
        <v>0</v>
      </c>
      <c r="J44" s="319">
        <f t="shared" ref="J44:J47" ca="1" si="73">IF(G44="",0,IF($G44=J$29,1,0))*J$30</f>
        <v>0</v>
      </c>
      <c r="K44" s="320">
        <f t="shared" ca="1" si="51"/>
        <v>0</v>
      </c>
      <c r="L44" s="320" t="e">
        <f ca="1">(IF(SUM($J44:K44)&gt;($H44-1),0,IF($G44=L$28,1,IF(SUM($J44:K44)=0,0,1))))*L$30</f>
        <v>#N/A</v>
      </c>
      <c r="M44" s="320" t="e">
        <f ca="1">(IF(SUM($J44:L44)&gt;($H44-1),0,IF($G44=M$28,1,IF(SUM($J44:L44)=0,0,1))))*M$30</f>
        <v>#N/A</v>
      </c>
      <c r="N44" s="320" t="e">
        <f ca="1">(IF(SUM($J44:M44)&gt;($H44-1),0,IF($G44=N$28,1,IF(SUM($J44:M44)=0,0,1))))*N$30</f>
        <v>#N/A</v>
      </c>
      <c r="O44" s="320" t="e">
        <f ca="1">(IF(SUM($J44:N44)&gt;($H44-1),0,IF($G44=O$28,1,IF(SUM($J44:N44)=0,0,1))))*O$30</f>
        <v>#N/A</v>
      </c>
      <c r="P44" s="320" t="e">
        <f ca="1">(IF(SUM($J44:O44)&gt;($H44-1),0,IF($G44=P$28,1,IF(SUM($J44:O44)=0,0,1))))*P$30</f>
        <v>#N/A</v>
      </c>
      <c r="Q44" s="320" t="e">
        <f ca="1">(IF(SUM($J44:P44)&gt;($H44-1),0,IF($G44=Q$28,1,IF(SUM($J44:P44)=0,0,1))))*Q$30</f>
        <v>#N/A</v>
      </c>
      <c r="R44" s="320" t="e">
        <f ca="1">(IF(SUM($J44:Q44)&gt;($H44-1),0,IF($G44=R$28,1,IF(SUM($J44:Q44)=0,0,1))))*R$30</f>
        <v>#N/A</v>
      </c>
      <c r="S44" s="320" t="e">
        <f ca="1">(IF(SUM($J44:R44)&gt;($H44-1),0,IF($G44=S$28,1,IF(SUM($J44:R44)=0,0,1))))*S$30</f>
        <v>#N/A</v>
      </c>
      <c r="T44" s="320" t="e">
        <f ca="1">(IF(SUM($J44:S44)&gt;($H44-1),0,IF($G44=T$28,1,IF(SUM($J44:S44)=0,0,1))))*T$30</f>
        <v>#N/A</v>
      </c>
      <c r="U44" s="321" t="e">
        <f ca="1">(IF(SUM($J44:T44)&gt;($H44-1),0,IF($G44=U$28,1,IF(SUM($J44:T44)=0,0,1))))*U$30</f>
        <v>#N/A</v>
      </c>
      <c r="V44" s="319" t="e">
        <f ca="1">(IF(SUM($J44:U44)&gt;($H44-1),0,IF($G44=V$28,1,IF(SUM($J44:U44)=0,0,1))))*V$30</f>
        <v>#N/A</v>
      </c>
      <c r="W44" s="320" t="e">
        <f ca="1">(IF(SUM($J44:V44)&gt;($H44-1),0,IF($G44=W$28,1,IF(SUM($J44:V44)=0,0,1))))*W$30</f>
        <v>#N/A</v>
      </c>
      <c r="X44" s="320" t="e">
        <f ca="1">(IF(SUM($J44:W44)&gt;($H44-1),0,IF($G44=X$28,1,IF(SUM($J44:W44)=0,0,1))))*X$30</f>
        <v>#N/A</v>
      </c>
      <c r="Y44" s="320" t="e">
        <f ca="1">(IF(SUM($J44:X44)&gt;($H44-1),0,IF($G44=Y$28,1,IF(SUM($J44:X44)=0,0,1))))*Y$30</f>
        <v>#N/A</v>
      </c>
      <c r="Z44" s="320" t="e">
        <f ca="1">(IF(SUM($J44:Y44)&gt;($H44-1),0,IF($G44=Z$28,1,IF(SUM($J44:Y44)=0,0,1))))*Z$30</f>
        <v>#N/A</v>
      </c>
      <c r="AA44" s="320" t="e">
        <f ca="1">(IF(SUM($J44:Z44)&gt;($H44-1),0,IF($G44=AA$28,1,IF(SUM($J44:Z44)=0,0,1))))*AA$30</f>
        <v>#N/A</v>
      </c>
      <c r="AB44" s="320" t="e">
        <f ca="1">(IF(SUM($J44:AA44)&gt;($H44-1),0,IF($G44=AB$28,1,IF(SUM($J44:AA44)=0,0,1))))*AB$30</f>
        <v>#N/A</v>
      </c>
      <c r="AC44" s="320" t="e">
        <f ca="1">(IF(SUM($J44:AB44)&gt;($H44-1),0,IF($G44=AC$28,1,IF(SUM($J44:AB44)=0,0,1))))*AC$30</f>
        <v>#N/A</v>
      </c>
      <c r="AD44" s="320" t="e">
        <f ca="1">(IF(SUM($J44:AC44)&gt;($H44-1),0,IF($G44=AD$28,1,IF(SUM($J44:AC44)=0,0,1))))*AD$30</f>
        <v>#N/A</v>
      </c>
      <c r="AE44" s="320" t="e">
        <f ca="1">(IF(SUM($J44:AD44)&gt;($H44-1),0,IF($G44=AE$28,1,IF(SUM($J44:AD44)=0,0,1))))*AE$30</f>
        <v>#N/A</v>
      </c>
      <c r="AF44" s="320" t="e">
        <f ca="1">(IF(SUM($J44:AE44)&gt;($H44-1),0,IF($G44=AF$28,1,IF(SUM($J44:AE44)=0,0,1))))*AF$30</f>
        <v>#N/A</v>
      </c>
      <c r="AG44" s="321" t="e">
        <f ca="1">(IF(SUM($J44:AF44)&gt;($H44-1),0,IF($G44=AG$28,1,IF(SUM($J44:AF44)=0,0,1))))*AG$30</f>
        <v>#N/A</v>
      </c>
      <c r="AH44" s="319" t="e">
        <f ca="1">(IF(SUM($J44:AG44)&gt;($H44-1),0,IF($G44=AH$28,1,IF(SUM($J44:AG44)=0,0,1))))*AH$30</f>
        <v>#N/A</v>
      </c>
      <c r="AI44" s="320" t="e">
        <f ca="1">(IF(SUM($J44:AH44)&gt;($H44-1),0,IF($G44=AI$28,1,IF(SUM($J44:AH44)=0,0,1))))*AI$30</f>
        <v>#N/A</v>
      </c>
      <c r="AJ44" s="320" t="e">
        <f ca="1">(IF(SUM($J44:AI44)&gt;($H44-1),0,IF($G44=AJ$28,1,IF(SUM($J44:AI44)=0,0,1))))*AJ$30</f>
        <v>#N/A</v>
      </c>
      <c r="AK44" s="320" t="e">
        <f ca="1">(IF(SUM($J44:AJ44)&gt;($H44-1),0,IF($G44=AK$28,1,IF(SUM($J44:AJ44)=0,0,1))))*AK$30</f>
        <v>#N/A</v>
      </c>
      <c r="AL44" s="320" t="e">
        <f ca="1">(IF(SUM($J44:AK44)&gt;($H44-1),0,IF($G44=AL$28,1,IF(SUM($J44:AK44)=0,0,1))))*AL$30</f>
        <v>#N/A</v>
      </c>
      <c r="AM44" s="320" t="e">
        <f ca="1">(IF(SUM($J44:AL44)&gt;($H44-1),0,IF($G44=AM$28,1,IF(SUM($J44:AL44)=0,0,1))))*AM$30</f>
        <v>#N/A</v>
      </c>
      <c r="AN44" s="320" t="e">
        <f ca="1">(IF(SUM($J44:AM44)&gt;($H44-1),0,IF($G44=AN$28,1,IF(SUM($J44:AM44)=0,0,1))))*AN$30</f>
        <v>#N/A</v>
      </c>
      <c r="AO44" s="320" t="e">
        <f ca="1">(IF(SUM($J44:AN44)&gt;($H44-1),0,IF($G44=AO$28,1,IF(SUM($J44:AN44)=0,0,1))))*AO$30</f>
        <v>#N/A</v>
      </c>
      <c r="AP44" s="320" t="e">
        <f ca="1">(IF(SUM($J44:AO44)&gt;($H44-1),0,IF($G44=AP$28,1,IF(SUM($J44:AO44)=0,0,1))))*AP$30</f>
        <v>#N/A</v>
      </c>
      <c r="AQ44" s="320" t="e">
        <f ca="1">(IF(SUM($J44:AP44)&gt;($H44-1),0,IF($G44=AQ$28,1,IF(SUM($J44:AP44)=0,0,1))))*AQ$30</f>
        <v>#N/A</v>
      </c>
      <c r="AR44" s="320" t="e">
        <f ca="1">(IF(SUM($J44:AQ44)&gt;($H44-1),0,IF($G44=AR$28,1,IF(SUM($J44:AQ44)=0,0,1))))*AR$30</f>
        <v>#N/A</v>
      </c>
      <c r="AS44" s="321" t="e">
        <f ca="1">(IF(SUM($J44:AR44)&gt;($H44-1),0,IF($G44=AS$28,1,IF(SUM($J44:AR44)=0,0,1))))*AS$30</f>
        <v>#N/A</v>
      </c>
      <c r="AT44" s="319" t="e">
        <f ca="1">(IF(SUM($J44:AS44)&gt;($H44-1),0,IF($G44=AT$28,1,IF(SUM($J44:AS44)=0,0,1))))*AT$30</f>
        <v>#N/A</v>
      </c>
      <c r="AU44" s="320" t="e">
        <f ca="1">(IF(SUM($J44:AT44)&gt;($H44-1),0,IF($G44=AU$28,1,IF(SUM($J44:AT44)=0,0,1))))*AU$30</f>
        <v>#N/A</v>
      </c>
      <c r="AV44" s="320" t="e">
        <f ca="1">(IF(SUM($J44:AU44)&gt;($H44-1),0,IF($G44=AV$28,1,IF(SUM($J44:AU44)=0,0,1))))*AV$30</f>
        <v>#N/A</v>
      </c>
      <c r="AW44" s="320" t="e">
        <f ca="1">(IF(SUM($J44:AV44)&gt;($H44-1),0,IF($G44=AW$28,1,IF(SUM($J44:AV44)=0,0,1))))*AW$30</f>
        <v>#N/A</v>
      </c>
      <c r="AX44" s="320" t="e">
        <f ca="1">(IF(SUM($J44:AW44)&gt;($H44-1),0,IF($G44=AX$28,1,IF(SUM($J44:AW44)=0,0,1))))*AX$30</f>
        <v>#N/A</v>
      </c>
      <c r="AY44" s="320" t="e">
        <f ca="1">(IF(SUM($J44:AX44)&gt;($H44-1),0,IF($G44=AY$28,1,IF(SUM($J44:AX44)=0,0,1))))*AY$30</f>
        <v>#N/A</v>
      </c>
      <c r="AZ44" s="320" t="e">
        <f ca="1">(IF(SUM($J44:AY44)&gt;($H44-1),0,IF($G44=AZ$28,1,IF(SUM($J44:AY44)=0,0,1))))*AZ$30</f>
        <v>#N/A</v>
      </c>
      <c r="BA44" s="320" t="e">
        <f ca="1">(IF(SUM($J44:AZ44)&gt;($H44-1),0,IF($G44=BA$28,1,IF(SUM($J44:AZ44)=0,0,1))))*BA$30</f>
        <v>#N/A</v>
      </c>
      <c r="BB44" s="320" t="e">
        <f ca="1">(IF(SUM($J44:BA44)&gt;($H44-1),0,IF($G44=BB$28,1,IF(SUM($J44:BA44)=0,0,1))))*BB$30</f>
        <v>#N/A</v>
      </c>
      <c r="BC44" s="320" t="e">
        <f ca="1">(IF(SUM($J44:BB44)&gt;($H44-1),0,IF($G44=BC$28,1,IF(SUM($J44:BB44)=0,0,1))))*BC$30</f>
        <v>#N/A</v>
      </c>
      <c r="BD44" s="320" t="e">
        <f ca="1">(IF(SUM($J44:BC44)&gt;($H44-1),0,IF($G44=BD$28,1,IF(SUM($J44:BC44)=0,0,1))))*BD$30</f>
        <v>#N/A</v>
      </c>
      <c r="BE44" s="321" t="e">
        <f ca="1">(IF(SUM($J44:BD44)&gt;($H44-1),0,IF($G44=BE$28,1,IF(SUM($J44:BD44)=0,0,1))))*BE$30</f>
        <v>#N/A</v>
      </c>
      <c r="BF44" s="322"/>
      <c r="BG44" s="323"/>
      <c r="BH44" s="323"/>
      <c r="BI44" s="323"/>
      <c r="BJ44" s="323"/>
      <c r="BK44" s="323"/>
      <c r="BL44" s="323"/>
      <c r="BM44" s="323"/>
      <c r="BN44" s="323"/>
      <c r="BO44" s="323"/>
      <c r="BP44" s="323"/>
      <c r="BQ44" s="323"/>
      <c r="BR44" s="323"/>
      <c r="BS44" s="323"/>
      <c r="BT44" s="323"/>
      <c r="BU44" s="323"/>
      <c r="BV44" s="323"/>
      <c r="BW44" s="323"/>
      <c r="BX44" s="323"/>
      <c r="BY44" s="323"/>
      <c r="BZ44" s="324">
        <f t="shared" ref="BZ44:BZ47" si="74">I44-(SUM(BF44:BY44))</f>
        <v>0</v>
      </c>
      <c r="CA44" s="325" t="str">
        <f>IF(BZ44=0,"","Alert: FTE sum differs from the value indicated in column I")</f>
        <v/>
      </c>
      <c r="CB44" s="339">
        <f t="shared" ref="CB44:CB47" ca="1" si="75">SUM(DC44:DF44)</f>
        <v>0</v>
      </c>
      <c r="CC44" s="339">
        <v>0</v>
      </c>
      <c r="CE44" s="469">
        <f>IF(G44="",'1.G.Data'!$C$14,('1.G.Data'!$C$14-'4.Team'!G44+1))</f>
        <v>0</v>
      </c>
      <c r="CG44" s="169" t="str">
        <f t="shared" si="52"/>
        <v>FCiências.ID</v>
      </c>
      <c r="CI44" s="322">
        <f t="shared" ref="CI44:CI47" ca="1" si="76">IFERROR($CB44/$I44*BF44,0)</f>
        <v>0</v>
      </c>
      <c r="CJ44" s="322">
        <f t="shared" ca="1" si="53"/>
        <v>0</v>
      </c>
      <c r="CK44" s="322">
        <f t="shared" ca="1" si="54"/>
        <v>0</v>
      </c>
      <c r="CL44" s="322">
        <f t="shared" ca="1" si="55"/>
        <v>0</v>
      </c>
      <c r="CM44" s="322">
        <f t="shared" ca="1" si="56"/>
        <v>0</v>
      </c>
      <c r="CN44" s="322">
        <f t="shared" ca="1" si="57"/>
        <v>0</v>
      </c>
      <c r="CO44" s="322">
        <f t="shared" ca="1" si="58"/>
        <v>0</v>
      </c>
      <c r="CP44" s="322">
        <f t="shared" ca="1" si="59"/>
        <v>0</v>
      </c>
      <c r="CQ44" s="322">
        <f t="shared" ca="1" si="60"/>
        <v>0</v>
      </c>
      <c r="CR44" s="322">
        <f t="shared" ca="1" si="61"/>
        <v>0</v>
      </c>
      <c r="CS44" s="322">
        <f t="shared" ca="1" si="62"/>
        <v>0</v>
      </c>
      <c r="CT44" s="322">
        <f t="shared" ca="1" si="63"/>
        <v>0</v>
      </c>
      <c r="CU44" s="322">
        <f t="shared" ca="1" si="64"/>
        <v>0</v>
      </c>
      <c r="CV44" s="322">
        <f t="shared" ca="1" si="65"/>
        <v>0</v>
      </c>
      <c r="CW44" s="322">
        <f t="shared" ca="1" si="66"/>
        <v>0</v>
      </c>
      <c r="CX44" s="322">
        <f t="shared" ca="1" si="67"/>
        <v>0</v>
      </c>
      <c r="CY44" s="322">
        <f t="shared" ca="1" si="68"/>
        <v>0</v>
      </c>
      <c r="CZ44" s="322">
        <f t="shared" ca="1" si="69"/>
        <v>0</v>
      </c>
      <c r="DA44" s="322">
        <f t="shared" ca="1" si="70"/>
        <v>0</v>
      </c>
      <c r="DB44" s="322">
        <f t="shared" ca="1" si="71"/>
        <v>0</v>
      </c>
      <c r="DC44" s="339">
        <f ca="1">ROUNDUP(CAL_BO!BV14,0)</f>
        <v>0</v>
      </c>
      <c r="DD44" s="339">
        <f ca="1">ROUNDUP(CAL_BO!BW14,0)</f>
        <v>0</v>
      </c>
      <c r="DE44" s="339">
        <f ca="1">ROUNDUP(CAL_BO!BX14,0)</f>
        <v>0</v>
      </c>
      <c r="DF44" s="339">
        <f ca="1">ROUNDUP(CAL_BO!BY14,0)</f>
        <v>0</v>
      </c>
    </row>
    <row r="45" spans="1:110" x14ac:dyDescent="0.25">
      <c r="A45" s="169" t="s">
        <v>303</v>
      </c>
      <c r="B45" s="314" t="s">
        <v>718</v>
      </c>
      <c r="C45" s="315"/>
      <c r="D45" s="665" t="str">
        <f t="shared" si="50"/>
        <v>See FCT scholarship regulations.</v>
      </c>
      <c r="E45" s="666"/>
      <c r="F45" s="667"/>
      <c r="G45" s="326"/>
      <c r="H45" s="315"/>
      <c r="I45" s="318">
        <f t="shared" si="72"/>
        <v>0</v>
      </c>
      <c r="J45" s="319">
        <f t="shared" ca="1" si="73"/>
        <v>0</v>
      </c>
      <c r="K45" s="320">
        <f t="shared" ca="1" si="51"/>
        <v>0</v>
      </c>
      <c r="L45" s="320" t="e">
        <f ca="1">(IF(SUM($J45:K45)&gt;($H45-1),0,IF($G45=L$28,1,IF(SUM($J45:K45)=0,0,1))))*L$30</f>
        <v>#N/A</v>
      </c>
      <c r="M45" s="320" t="e">
        <f ca="1">(IF(SUM($J45:L45)&gt;($H45-1),0,IF($G45=M$28,1,IF(SUM($J45:L45)=0,0,1))))*M$30</f>
        <v>#N/A</v>
      </c>
      <c r="N45" s="320" t="e">
        <f ca="1">(IF(SUM($J45:M45)&gt;($H45-1),0,IF($G45=N$28,1,IF(SUM($J45:M45)=0,0,1))))*N$30</f>
        <v>#N/A</v>
      </c>
      <c r="O45" s="320" t="e">
        <f ca="1">(IF(SUM($J45:N45)&gt;($H45-1),0,IF($G45=O$28,1,IF(SUM($J45:N45)=0,0,1))))*O$30</f>
        <v>#N/A</v>
      </c>
      <c r="P45" s="320" t="e">
        <f ca="1">(IF(SUM($J45:O45)&gt;($H45-1),0,IF($G45=P$28,1,IF(SUM($J45:O45)=0,0,1))))*P$30</f>
        <v>#N/A</v>
      </c>
      <c r="Q45" s="320" t="e">
        <f ca="1">(IF(SUM($J45:P45)&gt;($H45-1),0,IF($G45=Q$28,1,IF(SUM($J45:P45)=0,0,1))))*Q$30</f>
        <v>#N/A</v>
      </c>
      <c r="R45" s="320" t="e">
        <f ca="1">(IF(SUM($J45:Q45)&gt;($H45-1),0,IF($G45=R$28,1,IF(SUM($J45:Q45)=0,0,1))))*R$30</f>
        <v>#N/A</v>
      </c>
      <c r="S45" s="320" t="e">
        <f ca="1">(IF(SUM($J45:R45)&gt;($H45-1),0,IF($G45=S$28,1,IF(SUM($J45:R45)=0,0,1))))*S$30</f>
        <v>#N/A</v>
      </c>
      <c r="T45" s="320" t="e">
        <f ca="1">(IF(SUM($J45:S45)&gt;($H45-1),0,IF($G45=T$28,1,IF(SUM($J45:S45)=0,0,1))))*T$30</f>
        <v>#N/A</v>
      </c>
      <c r="U45" s="321" t="e">
        <f ca="1">(IF(SUM($J45:T45)&gt;($H45-1),0,IF($G45=U$28,1,IF(SUM($J45:T45)=0,0,1))))*U$30</f>
        <v>#N/A</v>
      </c>
      <c r="V45" s="319" t="e">
        <f ca="1">(IF(SUM($J45:U45)&gt;($H45-1),0,IF($G45=V$28,1,IF(SUM($J45:U45)=0,0,1))))*V$30</f>
        <v>#N/A</v>
      </c>
      <c r="W45" s="320" t="e">
        <f ca="1">(IF(SUM($J45:V45)&gt;($H45-1),0,IF($G45=W$28,1,IF(SUM($J45:V45)=0,0,1))))*W$30</f>
        <v>#N/A</v>
      </c>
      <c r="X45" s="320" t="e">
        <f ca="1">(IF(SUM($J45:W45)&gt;($H45-1),0,IF($G45=X$28,1,IF(SUM($J45:W45)=0,0,1))))*X$30</f>
        <v>#N/A</v>
      </c>
      <c r="Y45" s="320" t="e">
        <f ca="1">(IF(SUM($J45:X45)&gt;($H45-1),0,IF($G45=Y$28,1,IF(SUM($J45:X45)=0,0,1))))*Y$30</f>
        <v>#N/A</v>
      </c>
      <c r="Z45" s="320" t="e">
        <f ca="1">(IF(SUM($J45:Y45)&gt;($H45-1),0,IF($G45=Z$28,1,IF(SUM($J45:Y45)=0,0,1))))*Z$30</f>
        <v>#N/A</v>
      </c>
      <c r="AA45" s="320" t="e">
        <f ca="1">(IF(SUM($J45:Z45)&gt;($H45-1),0,IF($G45=AA$28,1,IF(SUM($J45:Z45)=0,0,1))))*AA$30</f>
        <v>#N/A</v>
      </c>
      <c r="AB45" s="320" t="e">
        <f ca="1">(IF(SUM($J45:AA45)&gt;($H45-1),0,IF($G45=AB$28,1,IF(SUM($J45:AA45)=0,0,1))))*AB$30</f>
        <v>#N/A</v>
      </c>
      <c r="AC45" s="320" t="e">
        <f ca="1">(IF(SUM($J45:AB45)&gt;($H45-1),0,IF($G45=AC$28,1,IF(SUM($J45:AB45)=0,0,1))))*AC$30</f>
        <v>#N/A</v>
      </c>
      <c r="AD45" s="320" t="e">
        <f ca="1">(IF(SUM($J45:AC45)&gt;($H45-1),0,IF($G45=AD$28,1,IF(SUM($J45:AC45)=0,0,1))))*AD$30</f>
        <v>#N/A</v>
      </c>
      <c r="AE45" s="320" t="e">
        <f ca="1">(IF(SUM($J45:AD45)&gt;($H45-1),0,IF($G45=AE$28,1,IF(SUM($J45:AD45)=0,0,1))))*AE$30</f>
        <v>#N/A</v>
      </c>
      <c r="AF45" s="320" t="e">
        <f ca="1">(IF(SUM($J45:AE45)&gt;($H45-1),0,IF($G45=AF$28,1,IF(SUM($J45:AE45)=0,0,1))))*AF$30</f>
        <v>#N/A</v>
      </c>
      <c r="AG45" s="321" t="e">
        <f ca="1">(IF(SUM($J45:AF45)&gt;($H45-1),0,IF($G45=AG$28,1,IF(SUM($J45:AF45)=0,0,1))))*AG$30</f>
        <v>#N/A</v>
      </c>
      <c r="AH45" s="319" t="e">
        <f ca="1">(IF(SUM($J45:AG45)&gt;($H45-1),0,IF($G45=AH$28,1,IF(SUM($J45:AG45)=0,0,1))))*AH$30</f>
        <v>#N/A</v>
      </c>
      <c r="AI45" s="320" t="e">
        <f ca="1">(IF(SUM($J45:AH45)&gt;($H45-1),0,IF($G45=AI$28,1,IF(SUM($J45:AH45)=0,0,1))))*AI$30</f>
        <v>#N/A</v>
      </c>
      <c r="AJ45" s="320" t="e">
        <f ca="1">(IF(SUM($J45:AI45)&gt;($H45-1),0,IF($G45=AJ$28,1,IF(SUM($J45:AI45)=0,0,1))))*AJ$30</f>
        <v>#N/A</v>
      </c>
      <c r="AK45" s="320" t="e">
        <f ca="1">(IF(SUM($J45:AJ45)&gt;($H45-1),0,IF($G45=AK$28,1,IF(SUM($J45:AJ45)=0,0,1))))*AK$30</f>
        <v>#N/A</v>
      </c>
      <c r="AL45" s="320" t="e">
        <f ca="1">(IF(SUM($J45:AK45)&gt;($H45-1),0,IF($G45=AL$28,1,IF(SUM($J45:AK45)=0,0,1))))*AL$30</f>
        <v>#N/A</v>
      </c>
      <c r="AM45" s="320" t="e">
        <f ca="1">(IF(SUM($J45:AL45)&gt;($H45-1),0,IF($G45=AM$28,1,IF(SUM($J45:AL45)=0,0,1))))*AM$30</f>
        <v>#N/A</v>
      </c>
      <c r="AN45" s="320" t="e">
        <f ca="1">(IF(SUM($J45:AM45)&gt;($H45-1),0,IF($G45=AN$28,1,IF(SUM($J45:AM45)=0,0,1))))*AN$30</f>
        <v>#N/A</v>
      </c>
      <c r="AO45" s="320" t="e">
        <f ca="1">(IF(SUM($J45:AN45)&gt;($H45-1),0,IF($G45=AO$28,1,IF(SUM($J45:AN45)=0,0,1))))*AO$30</f>
        <v>#N/A</v>
      </c>
      <c r="AP45" s="320" t="e">
        <f ca="1">(IF(SUM($J45:AO45)&gt;($H45-1),0,IF($G45=AP$28,1,IF(SUM($J45:AO45)=0,0,1))))*AP$30</f>
        <v>#N/A</v>
      </c>
      <c r="AQ45" s="320" t="e">
        <f ca="1">(IF(SUM($J45:AP45)&gt;($H45-1),0,IF($G45=AQ$28,1,IF(SUM($J45:AP45)=0,0,1))))*AQ$30</f>
        <v>#N/A</v>
      </c>
      <c r="AR45" s="320" t="e">
        <f ca="1">(IF(SUM($J45:AQ45)&gt;($H45-1),0,IF($G45=AR$28,1,IF(SUM($J45:AQ45)=0,0,1))))*AR$30</f>
        <v>#N/A</v>
      </c>
      <c r="AS45" s="321" t="e">
        <f ca="1">(IF(SUM($J45:AR45)&gt;($H45-1),0,IF($G45=AS$28,1,IF(SUM($J45:AR45)=0,0,1))))*AS$30</f>
        <v>#N/A</v>
      </c>
      <c r="AT45" s="319" t="e">
        <f ca="1">(IF(SUM($J45:AS45)&gt;($H45-1),0,IF($G45=AT$28,1,IF(SUM($J45:AS45)=0,0,1))))*AT$30</f>
        <v>#N/A</v>
      </c>
      <c r="AU45" s="320" t="e">
        <f ca="1">(IF(SUM($J45:AT45)&gt;($H45-1),0,IF($G45=AU$28,1,IF(SUM($J45:AT45)=0,0,1))))*AU$30</f>
        <v>#N/A</v>
      </c>
      <c r="AV45" s="320" t="e">
        <f ca="1">(IF(SUM($J45:AU45)&gt;($H45-1),0,IF($G45=AV$28,1,IF(SUM($J45:AU45)=0,0,1))))*AV$30</f>
        <v>#N/A</v>
      </c>
      <c r="AW45" s="320" t="e">
        <f ca="1">(IF(SUM($J45:AV45)&gt;($H45-1),0,IF($G45=AW$28,1,IF(SUM($J45:AV45)=0,0,1))))*AW$30</f>
        <v>#N/A</v>
      </c>
      <c r="AX45" s="320" t="e">
        <f ca="1">(IF(SUM($J45:AW45)&gt;($H45-1),0,IF($G45=AX$28,1,IF(SUM($J45:AW45)=0,0,1))))*AX$30</f>
        <v>#N/A</v>
      </c>
      <c r="AY45" s="320" t="e">
        <f ca="1">(IF(SUM($J45:AX45)&gt;($H45-1),0,IF($G45=AY$28,1,IF(SUM($J45:AX45)=0,0,1))))*AY$30</f>
        <v>#N/A</v>
      </c>
      <c r="AZ45" s="320" t="e">
        <f ca="1">(IF(SUM($J45:AY45)&gt;($H45-1),0,IF($G45=AZ$28,1,IF(SUM($J45:AY45)=0,0,1))))*AZ$30</f>
        <v>#N/A</v>
      </c>
      <c r="BA45" s="320" t="e">
        <f ca="1">(IF(SUM($J45:AZ45)&gt;($H45-1),0,IF($G45=BA$28,1,IF(SUM($J45:AZ45)=0,0,1))))*BA$30</f>
        <v>#N/A</v>
      </c>
      <c r="BB45" s="320" t="e">
        <f ca="1">(IF(SUM($J45:BA45)&gt;($H45-1),0,IF($G45=BB$28,1,IF(SUM($J45:BA45)=0,0,1))))*BB$30</f>
        <v>#N/A</v>
      </c>
      <c r="BC45" s="320" t="e">
        <f ca="1">(IF(SUM($J45:BB45)&gt;($H45-1),0,IF($G45=BC$28,1,IF(SUM($J45:BB45)=0,0,1))))*BC$30</f>
        <v>#N/A</v>
      </c>
      <c r="BD45" s="320" t="e">
        <f ca="1">(IF(SUM($J45:BC45)&gt;($H45-1),0,IF($G45=BD$28,1,IF(SUM($J45:BC45)=0,0,1))))*BD$30</f>
        <v>#N/A</v>
      </c>
      <c r="BE45" s="321" t="e">
        <f ca="1">(IF(SUM($J45:BD45)&gt;($H45-1),0,IF($G45=BE$28,1,IF(SUM($J45:BD45)=0,0,1))))*BE$30</f>
        <v>#N/A</v>
      </c>
      <c r="BF45" s="322"/>
      <c r="BG45" s="323"/>
      <c r="BH45" s="323"/>
      <c r="BI45" s="323"/>
      <c r="BJ45" s="323"/>
      <c r="BK45" s="323"/>
      <c r="BL45" s="323"/>
      <c r="BM45" s="323"/>
      <c r="BN45" s="323"/>
      <c r="BO45" s="323"/>
      <c r="BP45" s="323"/>
      <c r="BQ45" s="323"/>
      <c r="BR45" s="323"/>
      <c r="BS45" s="323"/>
      <c r="BT45" s="323"/>
      <c r="BU45" s="323"/>
      <c r="BV45" s="323"/>
      <c r="BW45" s="323"/>
      <c r="BX45" s="323"/>
      <c r="BY45" s="323"/>
      <c r="BZ45" s="324">
        <f t="shared" si="74"/>
        <v>0</v>
      </c>
      <c r="CA45" s="325" t="str">
        <f>IF(BZ45=0,"","Alert: FTE sum differs from the value indicated in column I")</f>
        <v/>
      </c>
      <c r="CB45" s="339">
        <f t="shared" ca="1" si="75"/>
        <v>0</v>
      </c>
      <c r="CC45" s="339">
        <v>0</v>
      </c>
      <c r="CE45" s="469">
        <f>IF(G45="",'1.G.Data'!$C$14,('1.G.Data'!$C$14-'4.Team'!G45+1))</f>
        <v>0</v>
      </c>
      <c r="CG45" s="169" t="str">
        <f t="shared" si="52"/>
        <v>FCiências.ID</v>
      </c>
      <c r="CI45" s="322">
        <f t="shared" ca="1" si="76"/>
        <v>0</v>
      </c>
      <c r="CJ45" s="322">
        <f t="shared" ca="1" si="53"/>
        <v>0</v>
      </c>
      <c r="CK45" s="322">
        <f t="shared" ca="1" si="54"/>
        <v>0</v>
      </c>
      <c r="CL45" s="322">
        <f t="shared" ca="1" si="55"/>
        <v>0</v>
      </c>
      <c r="CM45" s="322">
        <f t="shared" ca="1" si="56"/>
        <v>0</v>
      </c>
      <c r="CN45" s="322">
        <f t="shared" ca="1" si="57"/>
        <v>0</v>
      </c>
      <c r="CO45" s="322">
        <f t="shared" ca="1" si="58"/>
        <v>0</v>
      </c>
      <c r="CP45" s="322">
        <f t="shared" ca="1" si="59"/>
        <v>0</v>
      </c>
      <c r="CQ45" s="322">
        <f t="shared" ca="1" si="60"/>
        <v>0</v>
      </c>
      <c r="CR45" s="322">
        <f t="shared" ca="1" si="61"/>
        <v>0</v>
      </c>
      <c r="CS45" s="322">
        <f t="shared" ca="1" si="62"/>
        <v>0</v>
      </c>
      <c r="CT45" s="322">
        <f t="shared" ca="1" si="63"/>
        <v>0</v>
      </c>
      <c r="CU45" s="322">
        <f t="shared" ca="1" si="64"/>
        <v>0</v>
      </c>
      <c r="CV45" s="322">
        <f t="shared" ca="1" si="65"/>
        <v>0</v>
      </c>
      <c r="CW45" s="322">
        <f t="shared" ca="1" si="66"/>
        <v>0</v>
      </c>
      <c r="CX45" s="322">
        <f t="shared" ca="1" si="67"/>
        <v>0</v>
      </c>
      <c r="CY45" s="322">
        <f t="shared" ca="1" si="68"/>
        <v>0</v>
      </c>
      <c r="CZ45" s="322">
        <f t="shared" ca="1" si="69"/>
        <v>0</v>
      </c>
      <c r="DA45" s="322">
        <f t="shared" ca="1" si="70"/>
        <v>0</v>
      </c>
      <c r="DB45" s="322">
        <f t="shared" ca="1" si="71"/>
        <v>0</v>
      </c>
      <c r="DC45" s="339">
        <f ca="1">ROUNDUP(CAL_BO!BV19,0)</f>
        <v>0</v>
      </c>
      <c r="DD45" s="339">
        <f ca="1">ROUNDUP(CAL_BO!BW19,0)</f>
        <v>0</v>
      </c>
      <c r="DE45" s="339">
        <f ca="1">ROUNDUP(CAL_BO!BX19,0)</f>
        <v>0</v>
      </c>
      <c r="DF45" s="339">
        <f ca="1">ROUNDUP(CAL_BO!BY19,0)</f>
        <v>0</v>
      </c>
    </row>
    <row r="46" spans="1:110" x14ac:dyDescent="0.25">
      <c r="A46" s="169" t="s">
        <v>304</v>
      </c>
      <c r="B46" s="314" t="s">
        <v>719</v>
      </c>
      <c r="C46" s="315"/>
      <c r="D46" s="665" t="str">
        <f t="shared" si="50"/>
        <v>See FCT scholarship regulations.</v>
      </c>
      <c r="E46" s="666"/>
      <c r="F46" s="667"/>
      <c r="G46" s="326"/>
      <c r="H46" s="315"/>
      <c r="I46" s="318">
        <f t="shared" si="72"/>
        <v>0</v>
      </c>
      <c r="J46" s="319">
        <f t="shared" ca="1" si="73"/>
        <v>0</v>
      </c>
      <c r="K46" s="320">
        <f t="shared" ca="1" si="51"/>
        <v>0</v>
      </c>
      <c r="L46" s="320" t="e">
        <f ca="1">(IF(SUM($J46:K46)&gt;($H46-1),0,IF($G46=L$28,1,IF(SUM($J46:K46)=0,0,1))))*L$30</f>
        <v>#N/A</v>
      </c>
      <c r="M46" s="320" t="e">
        <f ca="1">(IF(SUM($J46:L46)&gt;($H46-1),0,IF($G46=M$28,1,IF(SUM($J46:L46)=0,0,1))))*M$30</f>
        <v>#N/A</v>
      </c>
      <c r="N46" s="320" t="e">
        <f ca="1">(IF(SUM($J46:M46)&gt;($H46-1),0,IF($G46=N$28,1,IF(SUM($J46:M46)=0,0,1))))*N$30</f>
        <v>#N/A</v>
      </c>
      <c r="O46" s="320" t="e">
        <f ca="1">(IF(SUM($J46:N46)&gt;($H46-1),0,IF($G46=O$28,1,IF(SUM($J46:N46)=0,0,1))))*O$30</f>
        <v>#N/A</v>
      </c>
      <c r="P46" s="320" t="e">
        <f ca="1">(IF(SUM($J46:O46)&gt;($H46-1),0,IF($G46=P$28,1,IF(SUM($J46:O46)=0,0,1))))*P$30</f>
        <v>#N/A</v>
      </c>
      <c r="Q46" s="320" t="e">
        <f ca="1">(IF(SUM($J46:P46)&gt;($H46-1),0,IF($G46=Q$28,1,IF(SUM($J46:P46)=0,0,1))))*Q$30</f>
        <v>#N/A</v>
      </c>
      <c r="R46" s="320" t="e">
        <f ca="1">(IF(SUM($J46:Q46)&gt;($H46-1),0,IF($G46=R$28,1,IF(SUM($J46:Q46)=0,0,1))))*R$30</f>
        <v>#N/A</v>
      </c>
      <c r="S46" s="320" t="e">
        <f ca="1">(IF(SUM($J46:R46)&gt;($H46-1),0,IF($G46=S$28,1,IF(SUM($J46:R46)=0,0,1))))*S$30</f>
        <v>#N/A</v>
      </c>
      <c r="T46" s="320" t="e">
        <f ca="1">(IF(SUM($J46:S46)&gt;($H46-1),0,IF($G46=T$28,1,IF(SUM($J46:S46)=0,0,1))))*T$30</f>
        <v>#N/A</v>
      </c>
      <c r="U46" s="321" t="e">
        <f ca="1">(IF(SUM($J46:T46)&gt;($H46-1),0,IF($G46=U$28,1,IF(SUM($J46:T46)=0,0,1))))*U$30</f>
        <v>#N/A</v>
      </c>
      <c r="V46" s="319" t="e">
        <f ca="1">(IF(SUM($J46:U46)&gt;($H46-1),0,IF($G46=V$28,1,IF(SUM($J46:U46)=0,0,1))))*V$30</f>
        <v>#N/A</v>
      </c>
      <c r="W46" s="320" t="e">
        <f ca="1">(IF(SUM($J46:V46)&gt;($H46-1),0,IF($G46=W$28,1,IF(SUM($J46:V46)=0,0,1))))*W$30</f>
        <v>#N/A</v>
      </c>
      <c r="X46" s="320" t="e">
        <f ca="1">(IF(SUM($J46:W46)&gt;($H46-1),0,IF($G46=X$28,1,IF(SUM($J46:W46)=0,0,1))))*X$30</f>
        <v>#N/A</v>
      </c>
      <c r="Y46" s="320" t="e">
        <f ca="1">(IF(SUM($J46:X46)&gt;($H46-1),0,IF($G46=Y$28,1,IF(SUM($J46:X46)=0,0,1))))*Y$30</f>
        <v>#N/A</v>
      </c>
      <c r="Z46" s="320" t="e">
        <f ca="1">(IF(SUM($J46:Y46)&gt;($H46-1),0,IF($G46=Z$28,1,IF(SUM($J46:Y46)=0,0,1))))*Z$30</f>
        <v>#N/A</v>
      </c>
      <c r="AA46" s="320" t="e">
        <f ca="1">(IF(SUM($J46:Z46)&gt;($H46-1),0,IF($G46=AA$28,1,IF(SUM($J46:Z46)=0,0,1))))*AA$30</f>
        <v>#N/A</v>
      </c>
      <c r="AB46" s="320" t="e">
        <f ca="1">(IF(SUM($J46:AA46)&gt;($H46-1),0,IF($G46=AB$28,1,IF(SUM($J46:AA46)=0,0,1))))*AB$30</f>
        <v>#N/A</v>
      </c>
      <c r="AC46" s="320" t="e">
        <f ca="1">(IF(SUM($J46:AB46)&gt;($H46-1),0,IF($G46=AC$28,1,IF(SUM($J46:AB46)=0,0,1))))*AC$30</f>
        <v>#N/A</v>
      </c>
      <c r="AD46" s="320" t="e">
        <f ca="1">(IF(SUM($J46:AC46)&gt;($H46-1),0,IF($G46=AD$28,1,IF(SUM($J46:AC46)=0,0,1))))*AD$30</f>
        <v>#N/A</v>
      </c>
      <c r="AE46" s="320" t="e">
        <f ca="1">(IF(SUM($J46:AD46)&gt;($H46-1),0,IF($G46=AE$28,1,IF(SUM($J46:AD46)=0,0,1))))*AE$30</f>
        <v>#N/A</v>
      </c>
      <c r="AF46" s="320" t="e">
        <f ca="1">(IF(SUM($J46:AE46)&gt;($H46-1),0,IF($G46=AF$28,1,IF(SUM($J46:AE46)=0,0,1))))*AF$30</f>
        <v>#N/A</v>
      </c>
      <c r="AG46" s="321" t="e">
        <f ca="1">(IF(SUM($J46:AF46)&gt;($H46-1),0,IF($G46=AG$28,1,IF(SUM($J46:AF46)=0,0,1))))*AG$30</f>
        <v>#N/A</v>
      </c>
      <c r="AH46" s="319" t="e">
        <f ca="1">(IF(SUM($J46:AG46)&gt;($H46-1),0,IF($G46=AH$28,1,IF(SUM($J46:AG46)=0,0,1))))*AH$30</f>
        <v>#N/A</v>
      </c>
      <c r="AI46" s="320" t="e">
        <f ca="1">(IF(SUM($J46:AH46)&gt;($H46-1),0,IF($G46=AI$28,1,IF(SUM($J46:AH46)=0,0,1))))*AI$30</f>
        <v>#N/A</v>
      </c>
      <c r="AJ46" s="320" t="e">
        <f ca="1">(IF(SUM($J46:AI46)&gt;($H46-1),0,IF($G46=AJ$28,1,IF(SUM($J46:AI46)=0,0,1))))*AJ$30</f>
        <v>#N/A</v>
      </c>
      <c r="AK46" s="320" t="e">
        <f ca="1">(IF(SUM($J46:AJ46)&gt;($H46-1),0,IF($G46=AK$28,1,IF(SUM($J46:AJ46)=0,0,1))))*AK$30</f>
        <v>#N/A</v>
      </c>
      <c r="AL46" s="320" t="e">
        <f ca="1">(IF(SUM($J46:AK46)&gt;($H46-1),0,IF($G46=AL$28,1,IF(SUM($J46:AK46)=0,0,1))))*AL$30</f>
        <v>#N/A</v>
      </c>
      <c r="AM46" s="320" t="e">
        <f ca="1">(IF(SUM($J46:AL46)&gt;($H46-1),0,IF($G46=AM$28,1,IF(SUM($J46:AL46)=0,0,1))))*AM$30</f>
        <v>#N/A</v>
      </c>
      <c r="AN46" s="320" t="e">
        <f ca="1">(IF(SUM($J46:AM46)&gt;($H46-1),0,IF($G46=AN$28,1,IF(SUM($J46:AM46)=0,0,1))))*AN$30</f>
        <v>#N/A</v>
      </c>
      <c r="AO46" s="320" t="e">
        <f ca="1">(IF(SUM($J46:AN46)&gt;($H46-1),0,IF($G46=AO$28,1,IF(SUM($J46:AN46)=0,0,1))))*AO$30</f>
        <v>#N/A</v>
      </c>
      <c r="AP46" s="320" t="e">
        <f ca="1">(IF(SUM($J46:AO46)&gt;($H46-1),0,IF($G46=AP$28,1,IF(SUM($J46:AO46)=0,0,1))))*AP$30</f>
        <v>#N/A</v>
      </c>
      <c r="AQ46" s="320" t="e">
        <f ca="1">(IF(SUM($J46:AP46)&gt;($H46-1),0,IF($G46=AQ$28,1,IF(SUM($J46:AP46)=0,0,1))))*AQ$30</f>
        <v>#N/A</v>
      </c>
      <c r="AR46" s="320" t="e">
        <f ca="1">(IF(SUM($J46:AQ46)&gt;($H46-1),0,IF($G46=AR$28,1,IF(SUM($J46:AQ46)=0,0,1))))*AR$30</f>
        <v>#N/A</v>
      </c>
      <c r="AS46" s="321" t="e">
        <f ca="1">(IF(SUM($J46:AR46)&gt;($H46-1),0,IF($G46=AS$28,1,IF(SUM($J46:AR46)=0,0,1))))*AS$30</f>
        <v>#N/A</v>
      </c>
      <c r="AT46" s="319" t="e">
        <f ca="1">(IF(SUM($J46:AS46)&gt;($H46-1),0,IF($G46=AT$28,1,IF(SUM($J46:AS46)=0,0,1))))*AT$30</f>
        <v>#N/A</v>
      </c>
      <c r="AU46" s="320" t="e">
        <f ca="1">(IF(SUM($J46:AT46)&gt;($H46-1),0,IF($G46=AU$28,1,IF(SUM($J46:AT46)=0,0,1))))*AU$30</f>
        <v>#N/A</v>
      </c>
      <c r="AV46" s="320" t="e">
        <f ca="1">(IF(SUM($J46:AU46)&gt;($H46-1),0,IF($G46=AV$28,1,IF(SUM($J46:AU46)=0,0,1))))*AV$30</f>
        <v>#N/A</v>
      </c>
      <c r="AW46" s="320" t="e">
        <f ca="1">(IF(SUM($J46:AV46)&gt;($H46-1),0,IF($G46=AW$28,1,IF(SUM($J46:AV46)=0,0,1))))*AW$30</f>
        <v>#N/A</v>
      </c>
      <c r="AX46" s="320" t="e">
        <f ca="1">(IF(SUM($J46:AW46)&gt;($H46-1),0,IF($G46=AX$28,1,IF(SUM($J46:AW46)=0,0,1))))*AX$30</f>
        <v>#N/A</v>
      </c>
      <c r="AY46" s="320" t="e">
        <f ca="1">(IF(SUM($J46:AX46)&gt;($H46-1),0,IF($G46=AY$28,1,IF(SUM($J46:AX46)=0,0,1))))*AY$30</f>
        <v>#N/A</v>
      </c>
      <c r="AZ46" s="320" t="e">
        <f ca="1">(IF(SUM($J46:AY46)&gt;($H46-1),0,IF($G46=AZ$28,1,IF(SUM($J46:AY46)=0,0,1))))*AZ$30</f>
        <v>#N/A</v>
      </c>
      <c r="BA46" s="320" t="e">
        <f ca="1">(IF(SUM($J46:AZ46)&gt;($H46-1),0,IF($G46=BA$28,1,IF(SUM($J46:AZ46)=0,0,1))))*BA$30</f>
        <v>#N/A</v>
      </c>
      <c r="BB46" s="320" t="e">
        <f ca="1">(IF(SUM($J46:BA46)&gt;($H46-1),0,IF($G46=BB$28,1,IF(SUM($J46:BA46)=0,0,1))))*BB$30</f>
        <v>#N/A</v>
      </c>
      <c r="BC46" s="320" t="e">
        <f ca="1">(IF(SUM($J46:BB46)&gt;($H46-1),0,IF($G46=BC$28,1,IF(SUM($J46:BB46)=0,0,1))))*BC$30</f>
        <v>#N/A</v>
      </c>
      <c r="BD46" s="320" t="e">
        <f ca="1">(IF(SUM($J46:BC46)&gt;($H46-1),0,IF($G46=BD$28,1,IF(SUM($J46:BC46)=0,0,1))))*BD$30</f>
        <v>#N/A</v>
      </c>
      <c r="BE46" s="321" t="e">
        <f ca="1">(IF(SUM($J46:BD46)&gt;($H46-1),0,IF($G46=BE$28,1,IF(SUM($J46:BD46)=0,0,1))))*BE$30</f>
        <v>#N/A</v>
      </c>
      <c r="BF46" s="322"/>
      <c r="BG46" s="323"/>
      <c r="BH46" s="323"/>
      <c r="BI46" s="323"/>
      <c r="BJ46" s="323"/>
      <c r="BK46" s="323"/>
      <c r="BL46" s="323"/>
      <c r="BM46" s="323"/>
      <c r="BN46" s="323"/>
      <c r="BO46" s="323"/>
      <c r="BP46" s="323"/>
      <c r="BQ46" s="323"/>
      <c r="BR46" s="323"/>
      <c r="BS46" s="323"/>
      <c r="BT46" s="323"/>
      <c r="BU46" s="323"/>
      <c r="BV46" s="323"/>
      <c r="BW46" s="323"/>
      <c r="BX46" s="323"/>
      <c r="BY46" s="323"/>
      <c r="BZ46" s="324">
        <f t="shared" si="74"/>
        <v>0</v>
      </c>
      <c r="CA46" s="325" t="str">
        <f>IF(BZ46=0,"","Alert: FTE sum differs from the value indicated in column I")</f>
        <v/>
      </c>
      <c r="CB46" s="339">
        <f t="shared" ca="1" si="75"/>
        <v>0</v>
      </c>
      <c r="CC46" s="339">
        <v>0</v>
      </c>
      <c r="CE46" s="469">
        <f>IF(G46="",'1.G.Data'!$C$14,('1.G.Data'!$C$14-'4.Team'!G46+1))</f>
        <v>0</v>
      </c>
      <c r="CG46" s="169" t="str">
        <f t="shared" si="52"/>
        <v>FCiências.ID</v>
      </c>
      <c r="CI46" s="322">
        <f t="shared" ca="1" si="76"/>
        <v>0</v>
      </c>
      <c r="CJ46" s="322">
        <f t="shared" ca="1" si="53"/>
        <v>0</v>
      </c>
      <c r="CK46" s="322">
        <f t="shared" ca="1" si="54"/>
        <v>0</v>
      </c>
      <c r="CL46" s="322">
        <f t="shared" ca="1" si="55"/>
        <v>0</v>
      </c>
      <c r="CM46" s="322">
        <f t="shared" ca="1" si="56"/>
        <v>0</v>
      </c>
      <c r="CN46" s="322">
        <f t="shared" ca="1" si="57"/>
        <v>0</v>
      </c>
      <c r="CO46" s="322">
        <f t="shared" ca="1" si="58"/>
        <v>0</v>
      </c>
      <c r="CP46" s="322">
        <f t="shared" ca="1" si="59"/>
        <v>0</v>
      </c>
      <c r="CQ46" s="322">
        <f t="shared" ca="1" si="60"/>
        <v>0</v>
      </c>
      <c r="CR46" s="322">
        <f t="shared" ca="1" si="61"/>
        <v>0</v>
      </c>
      <c r="CS46" s="322">
        <f t="shared" ca="1" si="62"/>
        <v>0</v>
      </c>
      <c r="CT46" s="322">
        <f t="shared" ca="1" si="63"/>
        <v>0</v>
      </c>
      <c r="CU46" s="322">
        <f t="shared" ca="1" si="64"/>
        <v>0</v>
      </c>
      <c r="CV46" s="322">
        <f t="shared" ca="1" si="65"/>
        <v>0</v>
      </c>
      <c r="CW46" s="322">
        <f t="shared" ca="1" si="66"/>
        <v>0</v>
      </c>
      <c r="CX46" s="322">
        <f t="shared" ca="1" si="67"/>
        <v>0</v>
      </c>
      <c r="CY46" s="322">
        <f t="shared" ca="1" si="68"/>
        <v>0</v>
      </c>
      <c r="CZ46" s="322">
        <f t="shared" ca="1" si="69"/>
        <v>0</v>
      </c>
      <c r="DA46" s="322">
        <f t="shared" ca="1" si="70"/>
        <v>0</v>
      </c>
      <c r="DB46" s="322">
        <f t="shared" ca="1" si="71"/>
        <v>0</v>
      </c>
      <c r="DC46" s="339">
        <f ca="1">ROUNDUP(CAL_BO!BV24,0)</f>
        <v>0</v>
      </c>
      <c r="DD46" s="339">
        <f ca="1">ROUNDUP(CAL_BO!BW24,0)</f>
        <v>0</v>
      </c>
      <c r="DE46" s="339">
        <f ca="1">ROUNDUP(CAL_BO!BX24,0)</f>
        <v>0</v>
      </c>
      <c r="DF46" s="339">
        <f ca="1">ROUNDUP(CAL_BO!BY24,0)</f>
        <v>0</v>
      </c>
    </row>
    <row r="47" spans="1:110" x14ac:dyDescent="0.25">
      <c r="A47" s="169" t="s">
        <v>305</v>
      </c>
      <c r="B47" s="314" t="s">
        <v>720</v>
      </c>
      <c r="C47" s="315"/>
      <c r="D47" s="665" t="str">
        <f t="shared" si="50"/>
        <v>See FCT scholarship regulations.</v>
      </c>
      <c r="E47" s="666"/>
      <c r="F47" s="667"/>
      <c r="G47" s="326"/>
      <c r="H47" s="315"/>
      <c r="I47" s="318">
        <f t="shared" si="72"/>
        <v>0</v>
      </c>
      <c r="J47" s="319">
        <f t="shared" ca="1" si="73"/>
        <v>0</v>
      </c>
      <c r="K47" s="320">
        <f t="shared" ca="1" si="51"/>
        <v>0</v>
      </c>
      <c r="L47" s="320" t="e">
        <f ca="1">(IF(SUM($J47:K47)&gt;($H47-1),0,IF($G47=L$28,1,IF(SUM($J47:K47)=0,0,1))))*L$30</f>
        <v>#N/A</v>
      </c>
      <c r="M47" s="320" t="e">
        <f ca="1">(IF(SUM($J47:L47)&gt;($H47-1),0,IF($G47=M$28,1,IF(SUM($J47:L47)=0,0,1))))*M$30</f>
        <v>#N/A</v>
      </c>
      <c r="N47" s="320" t="e">
        <f ca="1">(IF(SUM($J47:M47)&gt;($H47-1),0,IF($G47=N$28,1,IF(SUM($J47:M47)=0,0,1))))*N$30</f>
        <v>#N/A</v>
      </c>
      <c r="O47" s="320" t="e">
        <f ca="1">(IF(SUM($J47:N47)&gt;($H47-1),0,IF($G47=O$28,1,IF(SUM($J47:N47)=0,0,1))))*O$30</f>
        <v>#N/A</v>
      </c>
      <c r="P47" s="320" t="e">
        <f ca="1">(IF(SUM($J47:O47)&gt;($H47-1),0,IF($G47=P$28,1,IF(SUM($J47:O47)=0,0,1))))*P$30</f>
        <v>#N/A</v>
      </c>
      <c r="Q47" s="320" t="e">
        <f ca="1">(IF(SUM($J47:P47)&gt;($H47-1),0,IF($G47=Q$28,1,IF(SUM($J47:P47)=0,0,1))))*Q$30</f>
        <v>#N/A</v>
      </c>
      <c r="R47" s="320" t="e">
        <f ca="1">(IF(SUM($J47:Q47)&gt;($H47-1),0,IF($G47=R$28,1,IF(SUM($J47:Q47)=0,0,1))))*R$30</f>
        <v>#N/A</v>
      </c>
      <c r="S47" s="320" t="e">
        <f ca="1">(IF(SUM($J47:R47)&gt;($H47-1),0,IF($G47=S$28,1,IF(SUM($J47:R47)=0,0,1))))*S$30</f>
        <v>#N/A</v>
      </c>
      <c r="T47" s="320" t="e">
        <f ca="1">(IF(SUM($J47:S47)&gt;($H47-1),0,IF($G47=T$28,1,IF(SUM($J47:S47)=0,0,1))))*T$30</f>
        <v>#N/A</v>
      </c>
      <c r="U47" s="321" t="e">
        <f ca="1">(IF(SUM($J47:T47)&gt;($H47-1),0,IF($G47=U$28,1,IF(SUM($J47:T47)=0,0,1))))*U$30</f>
        <v>#N/A</v>
      </c>
      <c r="V47" s="319" t="e">
        <f ca="1">(IF(SUM($J47:U47)&gt;($H47-1),0,IF($G47=V$28,1,IF(SUM($J47:U47)=0,0,1))))*V$30</f>
        <v>#N/A</v>
      </c>
      <c r="W47" s="320" t="e">
        <f ca="1">(IF(SUM($J47:V47)&gt;($H47-1),0,IF($G47=W$28,1,IF(SUM($J47:V47)=0,0,1))))*W$30</f>
        <v>#N/A</v>
      </c>
      <c r="X47" s="320" t="e">
        <f ca="1">(IF(SUM($J47:W47)&gt;($H47-1),0,IF($G47=X$28,1,IF(SUM($J47:W47)=0,0,1))))*X$30</f>
        <v>#N/A</v>
      </c>
      <c r="Y47" s="320" t="e">
        <f ca="1">(IF(SUM($J47:X47)&gt;($H47-1),0,IF($G47=Y$28,1,IF(SUM($J47:X47)=0,0,1))))*Y$30</f>
        <v>#N/A</v>
      </c>
      <c r="Z47" s="320" t="e">
        <f ca="1">(IF(SUM($J47:Y47)&gt;($H47-1),0,IF($G47=Z$28,1,IF(SUM($J47:Y47)=0,0,1))))*Z$30</f>
        <v>#N/A</v>
      </c>
      <c r="AA47" s="320" t="e">
        <f ca="1">(IF(SUM($J47:Z47)&gt;($H47-1),0,IF($G47=AA$28,1,IF(SUM($J47:Z47)=0,0,1))))*AA$30</f>
        <v>#N/A</v>
      </c>
      <c r="AB47" s="320" t="e">
        <f ca="1">(IF(SUM($J47:AA47)&gt;($H47-1),0,IF($G47=AB$28,1,IF(SUM($J47:AA47)=0,0,1))))*AB$30</f>
        <v>#N/A</v>
      </c>
      <c r="AC47" s="320" t="e">
        <f ca="1">(IF(SUM($J47:AB47)&gt;($H47-1),0,IF($G47=AC$28,1,IF(SUM($J47:AB47)=0,0,1))))*AC$30</f>
        <v>#N/A</v>
      </c>
      <c r="AD47" s="320" t="e">
        <f ca="1">(IF(SUM($J47:AC47)&gt;($H47-1),0,IF($G47=AD$28,1,IF(SUM($J47:AC47)=0,0,1))))*AD$30</f>
        <v>#N/A</v>
      </c>
      <c r="AE47" s="320" t="e">
        <f ca="1">(IF(SUM($J47:AD47)&gt;($H47-1),0,IF($G47=AE$28,1,IF(SUM($J47:AD47)=0,0,1))))*AE$30</f>
        <v>#N/A</v>
      </c>
      <c r="AF47" s="320" t="e">
        <f ca="1">(IF(SUM($J47:AE47)&gt;($H47-1),0,IF($G47=AF$28,1,IF(SUM($J47:AE47)=0,0,1))))*AF$30</f>
        <v>#N/A</v>
      </c>
      <c r="AG47" s="321" t="e">
        <f ca="1">(IF(SUM($J47:AF47)&gt;($H47-1),0,IF($G47=AG$28,1,IF(SUM($J47:AF47)=0,0,1))))*AG$30</f>
        <v>#N/A</v>
      </c>
      <c r="AH47" s="319" t="e">
        <f ca="1">(IF(SUM($J47:AG47)&gt;($H47-1),0,IF($G47=AH$28,1,IF(SUM($J47:AG47)=0,0,1))))*AH$30</f>
        <v>#N/A</v>
      </c>
      <c r="AI47" s="320" t="e">
        <f ca="1">(IF(SUM($J47:AH47)&gt;($H47-1),0,IF($G47=AI$28,1,IF(SUM($J47:AH47)=0,0,1))))*AI$30</f>
        <v>#N/A</v>
      </c>
      <c r="AJ47" s="320" t="e">
        <f ca="1">(IF(SUM($J47:AI47)&gt;($H47-1),0,IF($G47=AJ$28,1,IF(SUM($J47:AI47)=0,0,1))))*AJ$30</f>
        <v>#N/A</v>
      </c>
      <c r="AK47" s="320" t="e">
        <f ca="1">(IF(SUM($J47:AJ47)&gt;($H47-1),0,IF($G47=AK$28,1,IF(SUM($J47:AJ47)=0,0,1))))*AK$30</f>
        <v>#N/A</v>
      </c>
      <c r="AL47" s="320" t="e">
        <f ca="1">(IF(SUM($J47:AK47)&gt;($H47-1),0,IF($G47=AL$28,1,IF(SUM($J47:AK47)=0,0,1))))*AL$30</f>
        <v>#N/A</v>
      </c>
      <c r="AM47" s="320" t="e">
        <f ca="1">(IF(SUM($J47:AL47)&gt;($H47-1),0,IF($G47=AM$28,1,IF(SUM($J47:AL47)=0,0,1))))*AM$30</f>
        <v>#N/A</v>
      </c>
      <c r="AN47" s="320" t="e">
        <f ca="1">(IF(SUM($J47:AM47)&gt;($H47-1),0,IF($G47=AN$28,1,IF(SUM($J47:AM47)=0,0,1))))*AN$30</f>
        <v>#N/A</v>
      </c>
      <c r="AO47" s="320" t="e">
        <f ca="1">(IF(SUM($J47:AN47)&gt;($H47-1),0,IF($G47=AO$28,1,IF(SUM($J47:AN47)=0,0,1))))*AO$30</f>
        <v>#N/A</v>
      </c>
      <c r="AP47" s="320" t="e">
        <f ca="1">(IF(SUM($J47:AO47)&gt;($H47-1),0,IF($G47=AP$28,1,IF(SUM($J47:AO47)=0,0,1))))*AP$30</f>
        <v>#N/A</v>
      </c>
      <c r="AQ47" s="320" t="e">
        <f ca="1">(IF(SUM($J47:AP47)&gt;($H47-1),0,IF($G47=AQ$28,1,IF(SUM($J47:AP47)=0,0,1))))*AQ$30</f>
        <v>#N/A</v>
      </c>
      <c r="AR47" s="320" t="e">
        <f ca="1">(IF(SUM($J47:AQ47)&gt;($H47-1),0,IF($G47=AR$28,1,IF(SUM($J47:AQ47)=0,0,1))))*AR$30</f>
        <v>#N/A</v>
      </c>
      <c r="AS47" s="321" t="e">
        <f ca="1">(IF(SUM($J47:AR47)&gt;($H47-1),0,IF($G47=AS$28,1,IF(SUM($J47:AR47)=0,0,1))))*AS$30</f>
        <v>#N/A</v>
      </c>
      <c r="AT47" s="319" t="e">
        <f ca="1">(IF(SUM($J47:AS47)&gt;($H47-1),0,IF($G47=AT$28,1,IF(SUM($J47:AS47)=0,0,1))))*AT$30</f>
        <v>#N/A</v>
      </c>
      <c r="AU47" s="320" t="e">
        <f ca="1">(IF(SUM($J47:AT47)&gt;($H47-1),0,IF($G47=AU$28,1,IF(SUM($J47:AT47)=0,0,1))))*AU$30</f>
        <v>#N/A</v>
      </c>
      <c r="AV47" s="320" t="e">
        <f ca="1">(IF(SUM($J47:AU47)&gt;($H47-1),0,IF($G47=AV$28,1,IF(SUM($J47:AU47)=0,0,1))))*AV$30</f>
        <v>#N/A</v>
      </c>
      <c r="AW47" s="320" t="e">
        <f ca="1">(IF(SUM($J47:AV47)&gt;($H47-1),0,IF($G47=AW$28,1,IF(SUM($J47:AV47)=0,0,1))))*AW$30</f>
        <v>#N/A</v>
      </c>
      <c r="AX47" s="320" t="e">
        <f ca="1">(IF(SUM($J47:AW47)&gt;($H47-1),0,IF($G47=AX$28,1,IF(SUM($J47:AW47)=0,0,1))))*AX$30</f>
        <v>#N/A</v>
      </c>
      <c r="AY47" s="320" t="e">
        <f ca="1">(IF(SUM($J47:AX47)&gt;($H47-1),0,IF($G47=AY$28,1,IF(SUM($J47:AX47)=0,0,1))))*AY$30</f>
        <v>#N/A</v>
      </c>
      <c r="AZ47" s="320" t="e">
        <f ca="1">(IF(SUM($J47:AY47)&gt;($H47-1),0,IF($G47=AZ$28,1,IF(SUM($J47:AY47)=0,0,1))))*AZ$30</f>
        <v>#N/A</v>
      </c>
      <c r="BA47" s="320" t="e">
        <f ca="1">(IF(SUM($J47:AZ47)&gt;($H47-1),0,IF($G47=BA$28,1,IF(SUM($J47:AZ47)=0,0,1))))*BA$30</f>
        <v>#N/A</v>
      </c>
      <c r="BB47" s="320" t="e">
        <f ca="1">(IF(SUM($J47:BA47)&gt;($H47-1),0,IF($G47=BB$28,1,IF(SUM($J47:BA47)=0,0,1))))*BB$30</f>
        <v>#N/A</v>
      </c>
      <c r="BC47" s="320" t="e">
        <f ca="1">(IF(SUM($J47:BB47)&gt;($H47-1),0,IF($G47=BC$28,1,IF(SUM($J47:BB47)=0,0,1))))*BC$30</f>
        <v>#N/A</v>
      </c>
      <c r="BD47" s="320" t="e">
        <f ca="1">(IF(SUM($J47:BC47)&gt;($H47-1),0,IF($G47=BD$28,1,IF(SUM($J47:BC47)=0,0,1))))*BD$30</f>
        <v>#N/A</v>
      </c>
      <c r="BE47" s="321" t="e">
        <f ca="1">(IF(SUM($J47:BD47)&gt;($H47-1),0,IF($G47=BE$28,1,IF(SUM($J47:BD47)=0,0,1))))*BE$30</f>
        <v>#N/A</v>
      </c>
      <c r="BF47" s="322"/>
      <c r="BG47" s="323"/>
      <c r="BH47" s="323"/>
      <c r="BI47" s="323"/>
      <c r="BJ47" s="323"/>
      <c r="BK47" s="323"/>
      <c r="BL47" s="323"/>
      <c r="BM47" s="323"/>
      <c r="BN47" s="323"/>
      <c r="BO47" s="323"/>
      <c r="BP47" s="323"/>
      <c r="BQ47" s="323"/>
      <c r="BR47" s="323"/>
      <c r="BS47" s="323"/>
      <c r="BT47" s="323"/>
      <c r="BU47" s="323"/>
      <c r="BV47" s="323"/>
      <c r="BW47" s="323"/>
      <c r="BX47" s="323"/>
      <c r="BY47" s="323"/>
      <c r="BZ47" s="324">
        <f t="shared" si="74"/>
        <v>0</v>
      </c>
      <c r="CA47" s="325" t="str">
        <f>IF(BZ47=0,"","Alert: FTE sum differs from the value indicated in column I")</f>
        <v/>
      </c>
      <c r="CB47" s="339">
        <f t="shared" ca="1" si="75"/>
        <v>0</v>
      </c>
      <c r="CC47" s="339">
        <v>0</v>
      </c>
      <c r="CE47" s="469">
        <f>IF(G47="",'1.G.Data'!$C$14,('1.G.Data'!$C$14-'4.Team'!G47+1))</f>
        <v>0</v>
      </c>
      <c r="CG47" s="169" t="str">
        <f t="shared" si="52"/>
        <v>FCiências.ID</v>
      </c>
      <c r="CI47" s="322">
        <f t="shared" ca="1" si="76"/>
        <v>0</v>
      </c>
      <c r="CJ47" s="322">
        <f t="shared" ca="1" si="53"/>
        <v>0</v>
      </c>
      <c r="CK47" s="322">
        <f t="shared" ca="1" si="54"/>
        <v>0</v>
      </c>
      <c r="CL47" s="322">
        <f t="shared" ca="1" si="55"/>
        <v>0</v>
      </c>
      <c r="CM47" s="322">
        <f t="shared" ca="1" si="56"/>
        <v>0</v>
      </c>
      <c r="CN47" s="322">
        <f t="shared" ca="1" si="57"/>
        <v>0</v>
      </c>
      <c r="CO47" s="322">
        <f t="shared" ca="1" si="58"/>
        <v>0</v>
      </c>
      <c r="CP47" s="322">
        <f t="shared" ca="1" si="59"/>
        <v>0</v>
      </c>
      <c r="CQ47" s="322">
        <f t="shared" ca="1" si="60"/>
        <v>0</v>
      </c>
      <c r="CR47" s="322">
        <f t="shared" ca="1" si="61"/>
        <v>0</v>
      </c>
      <c r="CS47" s="322">
        <f t="shared" ca="1" si="62"/>
        <v>0</v>
      </c>
      <c r="CT47" s="322">
        <f t="shared" ca="1" si="63"/>
        <v>0</v>
      </c>
      <c r="CU47" s="322">
        <f t="shared" ca="1" si="64"/>
        <v>0</v>
      </c>
      <c r="CV47" s="322">
        <f t="shared" ca="1" si="65"/>
        <v>0</v>
      </c>
      <c r="CW47" s="322">
        <f t="shared" ca="1" si="66"/>
        <v>0</v>
      </c>
      <c r="CX47" s="322">
        <f t="shared" ca="1" si="67"/>
        <v>0</v>
      </c>
      <c r="CY47" s="322">
        <f t="shared" ca="1" si="68"/>
        <v>0</v>
      </c>
      <c r="CZ47" s="322">
        <f t="shared" ca="1" si="69"/>
        <v>0</v>
      </c>
      <c r="DA47" s="322">
        <f t="shared" ca="1" si="70"/>
        <v>0</v>
      </c>
      <c r="DB47" s="322">
        <f t="shared" ca="1" si="71"/>
        <v>0</v>
      </c>
      <c r="DC47" s="339">
        <f ca="1">ROUNDUP(CAL_BO!BV29,0)</f>
        <v>0</v>
      </c>
      <c r="DD47" s="339">
        <f ca="1">ROUNDUP(CAL_BO!BW29,0)</f>
        <v>0</v>
      </c>
      <c r="DE47" s="339">
        <f ca="1">ROUNDUP(CAL_BO!BX29,0)</f>
        <v>0</v>
      </c>
      <c r="DF47" s="339">
        <f ca="1">ROUNDUP(CAL_BO!BY29,0)</f>
        <v>0</v>
      </c>
    </row>
    <row r="48" spans="1:110" x14ac:dyDescent="0.25">
      <c r="J48" s="484">
        <v>9</v>
      </c>
      <c r="K48" s="484">
        <v>10</v>
      </c>
      <c r="L48" s="484">
        <v>11</v>
      </c>
      <c r="M48" s="484">
        <v>12</v>
      </c>
      <c r="N48" s="484">
        <v>13</v>
      </c>
      <c r="O48" s="484">
        <v>14</v>
      </c>
      <c r="P48" s="484">
        <v>15</v>
      </c>
      <c r="Q48" s="484">
        <v>16</v>
      </c>
      <c r="R48" s="484">
        <v>17</v>
      </c>
      <c r="S48" s="484">
        <v>18</v>
      </c>
      <c r="T48" s="484">
        <v>19</v>
      </c>
      <c r="U48" s="484">
        <v>20</v>
      </c>
      <c r="V48" s="484">
        <v>21</v>
      </c>
      <c r="W48" s="484">
        <v>22</v>
      </c>
      <c r="X48" s="484">
        <v>23</v>
      </c>
      <c r="Y48" s="484">
        <v>24</v>
      </c>
      <c r="Z48" s="484">
        <v>25</v>
      </c>
      <c r="AA48" s="484">
        <v>26</v>
      </c>
      <c r="AB48" s="484">
        <v>27</v>
      </c>
      <c r="AC48" s="484">
        <v>28</v>
      </c>
      <c r="AD48" s="484">
        <v>29</v>
      </c>
      <c r="AE48" s="484">
        <v>30</v>
      </c>
      <c r="AF48" s="484">
        <v>31</v>
      </c>
      <c r="AG48" s="484">
        <v>32</v>
      </c>
      <c r="AH48" s="484">
        <v>33</v>
      </c>
      <c r="AI48" s="484">
        <v>34</v>
      </c>
      <c r="AJ48" s="484">
        <v>35</v>
      </c>
      <c r="AK48" s="484">
        <v>36</v>
      </c>
      <c r="AL48" s="484">
        <v>37</v>
      </c>
      <c r="AM48" s="484">
        <v>38</v>
      </c>
      <c r="AN48" s="484">
        <v>39</v>
      </c>
      <c r="AO48" s="484">
        <v>40</v>
      </c>
      <c r="AP48" s="484">
        <v>41</v>
      </c>
      <c r="AQ48" s="484">
        <v>42</v>
      </c>
      <c r="AR48" s="484">
        <v>43</v>
      </c>
      <c r="AS48" s="484">
        <v>44</v>
      </c>
      <c r="AT48" s="484">
        <v>45</v>
      </c>
      <c r="AU48" s="484">
        <v>46</v>
      </c>
      <c r="AV48" s="484">
        <v>47</v>
      </c>
      <c r="AW48" s="484">
        <v>48</v>
      </c>
      <c r="AX48" s="484">
        <v>49</v>
      </c>
      <c r="AY48" s="484">
        <v>50</v>
      </c>
      <c r="AZ48" s="484">
        <v>51</v>
      </c>
      <c r="BA48" s="484">
        <v>52</v>
      </c>
      <c r="BB48" s="484">
        <v>53</v>
      </c>
      <c r="BC48" s="484">
        <v>54</v>
      </c>
      <c r="BD48" s="484">
        <v>55</v>
      </c>
      <c r="BE48" s="484">
        <v>56</v>
      </c>
      <c r="BF48" s="328">
        <f>IF(BF42="S/T",0,VLOOKUP(BF42,'3.Tasks'!$A$4:$I$23,9,FALSE))</f>
        <v>0</v>
      </c>
      <c r="BG48" s="328">
        <f>IF(BG42="S/T",0,VLOOKUP(BG42,'3.Tasks'!$A$4:$I$23,9,FALSE))</f>
        <v>0</v>
      </c>
      <c r="BH48" s="328">
        <f>IF(BH42="S/T",0,VLOOKUP(BH42,'3.Tasks'!$A$4:$I$23,9,FALSE))</f>
        <v>0</v>
      </c>
      <c r="BI48" s="328">
        <f>IF(BI42="S/T",0,VLOOKUP(BI42,'3.Tasks'!$A$4:$I$23,9,FALSE))</f>
        <v>0</v>
      </c>
      <c r="BJ48" s="328">
        <f>IF(BJ42="S/T",0,VLOOKUP(BJ42,'3.Tasks'!$A$4:$I$23,9,FALSE))</f>
        <v>0</v>
      </c>
      <c r="BK48" s="328">
        <f>IF(BK42="S/T",0,VLOOKUP(BK42,'3.Tasks'!$A$4:$I$23,9,FALSE))</f>
        <v>0</v>
      </c>
      <c r="BL48" s="328">
        <f>IF(BL42="S/T",0,VLOOKUP(BL42,'3.Tasks'!$A$4:$I$23,9,FALSE))</f>
        <v>0</v>
      </c>
      <c r="BM48" s="328">
        <f>IF(BM42="S/T",0,VLOOKUP(BM42,'3.Tasks'!$A$4:$I$23,9,FALSE))</f>
        <v>0</v>
      </c>
      <c r="BN48" s="328">
        <f>IF(BN42="S/T",0,VLOOKUP(BN42,'3.Tasks'!$A$4:$I$23,9,FALSE))</f>
        <v>0</v>
      </c>
      <c r="BO48" s="328">
        <f>IF(BO42="S/T",0,VLOOKUP(BO42,'3.Tasks'!$A$4:$I$23,9,FALSE))</f>
        <v>0</v>
      </c>
      <c r="BP48" s="328">
        <f>IF(BP42="S/T",0,VLOOKUP(BP42,'3.Tasks'!$A$4:$I$23,9,FALSE))</f>
        <v>0</v>
      </c>
      <c r="BQ48" s="328">
        <f>IF(BQ42="S/T",0,VLOOKUP(BQ42,'3.Tasks'!$A$4:$I$23,9,FALSE))</f>
        <v>0</v>
      </c>
      <c r="BR48" s="328">
        <f>IF(BR42="S/T",0,VLOOKUP(BR42,'3.Tasks'!$A$4:$I$23,9,FALSE))</f>
        <v>0</v>
      </c>
      <c r="BS48" s="328">
        <f>IF(BS42="S/T",0,VLOOKUP(BS42,'3.Tasks'!$A$4:$I$23,9,FALSE))</f>
        <v>0</v>
      </c>
      <c r="BT48" s="328">
        <f>IF(BT42="S/T",0,VLOOKUP(BT42,'3.Tasks'!$A$4:$I$23,9,FALSE))</f>
        <v>0</v>
      </c>
      <c r="BU48" s="328">
        <f>IF(BU42="S/T",0,VLOOKUP(BU42,'3.Tasks'!$A$4:$I$23,9,FALSE))</f>
        <v>0</v>
      </c>
      <c r="BV48" s="328">
        <f>IF(BV42="S/T",0,VLOOKUP(BV42,'3.Tasks'!$A$4:$I$23,9,FALSE))</f>
        <v>0</v>
      </c>
      <c r="BW48" s="328">
        <f>IF(BW42="S/T",0,VLOOKUP(BW42,'3.Tasks'!$A$4:$I$23,9,FALSE))</f>
        <v>0</v>
      </c>
      <c r="BX48" s="328">
        <f>IF(BX42="S/T",0,VLOOKUP(BX42,'3.Tasks'!$A$4:$I$23,9,FALSE))</f>
        <v>0</v>
      </c>
      <c r="BY48" s="328">
        <f>IF(BY42="S/T",0,VLOOKUP(BY42,'3.Tasks'!$A$4:$I$23,9,FALSE))</f>
        <v>0</v>
      </c>
      <c r="CB48" s="345">
        <f ca="1">SUM(CB43:CB47)</f>
        <v>0</v>
      </c>
      <c r="CC48" s="345">
        <v>0</v>
      </c>
      <c r="CD48" s="345">
        <v>0</v>
      </c>
      <c r="CE48" s="345">
        <v>0</v>
      </c>
      <c r="CF48" s="345">
        <v>0</v>
      </c>
      <c r="CG48" s="345">
        <v>0</v>
      </c>
      <c r="CH48" s="345">
        <v>0</v>
      </c>
      <c r="CI48" s="345">
        <v>0</v>
      </c>
      <c r="CJ48" s="345">
        <v>0</v>
      </c>
      <c r="CK48" s="345">
        <v>0</v>
      </c>
      <c r="CL48" s="345">
        <v>0</v>
      </c>
      <c r="CM48" s="345">
        <v>0</v>
      </c>
      <c r="CN48" s="345">
        <v>0</v>
      </c>
      <c r="CO48" s="345">
        <v>0</v>
      </c>
      <c r="CP48" s="345">
        <v>0</v>
      </c>
      <c r="CQ48" s="345">
        <v>0</v>
      </c>
      <c r="CR48" s="345">
        <v>0</v>
      </c>
      <c r="CS48" s="345">
        <v>0</v>
      </c>
      <c r="CT48" s="345">
        <v>0</v>
      </c>
      <c r="CU48" s="345">
        <v>0</v>
      </c>
      <c r="CV48" s="345">
        <v>0</v>
      </c>
      <c r="CW48" s="345">
        <v>0</v>
      </c>
      <c r="CX48" s="345">
        <v>0</v>
      </c>
      <c r="CY48" s="345">
        <v>0</v>
      </c>
      <c r="CZ48" s="345">
        <v>0</v>
      </c>
      <c r="DA48" s="345">
        <v>0</v>
      </c>
      <c r="DB48" s="345">
        <v>0</v>
      </c>
      <c r="DC48" s="345">
        <f ca="1">SUM(DC43:DC47)</f>
        <v>0</v>
      </c>
      <c r="DD48" s="345">
        <f t="shared" ref="DD48:DF48" ca="1" si="77">SUM(DD43:DD47)</f>
        <v>0</v>
      </c>
      <c r="DE48" s="345">
        <f t="shared" ca="1" si="77"/>
        <v>0</v>
      </c>
      <c r="DF48" s="345">
        <f t="shared" ca="1" si="77"/>
        <v>0</v>
      </c>
    </row>
    <row r="49" spans="2:110" hidden="1" x14ac:dyDescent="0.25">
      <c r="B49" s="346"/>
      <c r="G49" s="675" t="s">
        <v>938</v>
      </c>
      <c r="H49" s="676" t="s">
        <v>839</v>
      </c>
      <c r="I49" s="676"/>
      <c r="J49" s="319">
        <f ca="1">VLOOKUP($H49,'3.Tasks'!$B$4:$BE$23,J$48,FALSE)</f>
        <v>0</v>
      </c>
      <c r="K49" s="320">
        <f ca="1">VLOOKUP($H49,'3.Tasks'!$B$4:$BE$23,K$48,FALSE)</f>
        <v>0</v>
      </c>
      <c r="L49" s="320" t="e">
        <f ca="1">VLOOKUP($H49,'3.Tasks'!$B$4:$BE$23,L$48,FALSE)</f>
        <v>#N/A</v>
      </c>
      <c r="M49" s="320" t="e">
        <f ca="1">VLOOKUP($H49,'3.Tasks'!$B$4:$BE$23,M$48,FALSE)</f>
        <v>#N/A</v>
      </c>
      <c r="N49" s="320" t="e">
        <f ca="1">VLOOKUP($H49,'3.Tasks'!$B$4:$BE$23,N$48,FALSE)</f>
        <v>#N/A</v>
      </c>
      <c r="O49" s="320" t="e">
        <f ca="1">VLOOKUP($H49,'3.Tasks'!$B$4:$BE$23,O$48,FALSE)</f>
        <v>#N/A</v>
      </c>
      <c r="P49" s="320" t="e">
        <f ca="1">VLOOKUP($H49,'3.Tasks'!$B$4:$BE$23,P$48,FALSE)</f>
        <v>#N/A</v>
      </c>
      <c r="Q49" s="320" t="e">
        <f ca="1">VLOOKUP($H49,'3.Tasks'!$B$4:$BE$23,Q$48,FALSE)</f>
        <v>#N/A</v>
      </c>
      <c r="R49" s="320" t="e">
        <f ca="1">VLOOKUP($H49,'3.Tasks'!$B$4:$BE$23,R$48,FALSE)</f>
        <v>#N/A</v>
      </c>
      <c r="S49" s="320" t="e">
        <f ca="1">VLOOKUP($H49,'3.Tasks'!$B$4:$BE$23,S$48,FALSE)</f>
        <v>#N/A</v>
      </c>
      <c r="T49" s="320" t="e">
        <f ca="1">VLOOKUP($H49,'3.Tasks'!$B$4:$BE$23,T$48,FALSE)</f>
        <v>#N/A</v>
      </c>
      <c r="U49" s="321" t="e">
        <f ca="1">VLOOKUP($H49,'3.Tasks'!$B$4:$BE$23,U$48,FALSE)</f>
        <v>#N/A</v>
      </c>
      <c r="V49" s="319" t="e">
        <f ca="1">VLOOKUP($H49,'3.Tasks'!$B$4:$BE$23,V$48,FALSE)</f>
        <v>#N/A</v>
      </c>
      <c r="W49" s="320" t="e">
        <f ca="1">VLOOKUP($H49,'3.Tasks'!$B$4:$BE$23,W$48,FALSE)</f>
        <v>#N/A</v>
      </c>
      <c r="X49" s="320" t="e">
        <f ca="1">VLOOKUP($H49,'3.Tasks'!$B$4:$BE$23,X$48,FALSE)</f>
        <v>#N/A</v>
      </c>
      <c r="Y49" s="320" t="e">
        <f ca="1">VLOOKUP($H49,'3.Tasks'!$B$4:$BE$23,Y$48,FALSE)</f>
        <v>#N/A</v>
      </c>
      <c r="Z49" s="320" t="e">
        <f ca="1">VLOOKUP($H49,'3.Tasks'!$B$4:$BE$23,Z$48,FALSE)</f>
        <v>#N/A</v>
      </c>
      <c r="AA49" s="320" t="e">
        <f ca="1">VLOOKUP($H49,'3.Tasks'!$B$4:$BE$23,AA$48,FALSE)</f>
        <v>#N/A</v>
      </c>
      <c r="AB49" s="320" t="e">
        <f ca="1">VLOOKUP($H49,'3.Tasks'!$B$4:$BE$23,AB$48,FALSE)</f>
        <v>#N/A</v>
      </c>
      <c r="AC49" s="320" t="e">
        <f ca="1">VLOOKUP($H49,'3.Tasks'!$B$4:$BE$23,AC$48,FALSE)</f>
        <v>#N/A</v>
      </c>
      <c r="AD49" s="320" t="e">
        <f ca="1">VLOOKUP($H49,'3.Tasks'!$B$4:$BE$23,AD$48,FALSE)</f>
        <v>#N/A</v>
      </c>
      <c r="AE49" s="320" t="e">
        <f ca="1">VLOOKUP($H49,'3.Tasks'!$B$4:$BE$23,AE$48,FALSE)</f>
        <v>#N/A</v>
      </c>
      <c r="AF49" s="320" t="e">
        <f ca="1">VLOOKUP($H49,'3.Tasks'!$B$4:$BE$23,AF$48,FALSE)</f>
        <v>#N/A</v>
      </c>
      <c r="AG49" s="321" t="e">
        <f ca="1">VLOOKUP($H49,'3.Tasks'!$B$4:$BE$23,AG$48,FALSE)</f>
        <v>#N/A</v>
      </c>
      <c r="AH49" s="319" t="e">
        <f ca="1">VLOOKUP($H49,'3.Tasks'!$B$4:$BE$23,AH$48,FALSE)</f>
        <v>#N/A</v>
      </c>
      <c r="AI49" s="320" t="e">
        <f ca="1">VLOOKUP($H49,'3.Tasks'!$B$4:$BE$23,AI$48,FALSE)</f>
        <v>#N/A</v>
      </c>
      <c r="AJ49" s="320" t="e">
        <f ca="1">VLOOKUP($H49,'3.Tasks'!$B$4:$BE$23,AJ$48,FALSE)</f>
        <v>#N/A</v>
      </c>
      <c r="AK49" s="320" t="e">
        <f ca="1">VLOOKUP($H49,'3.Tasks'!$B$4:$BE$23,AK$48,FALSE)</f>
        <v>#N/A</v>
      </c>
      <c r="AL49" s="320" t="e">
        <f ca="1">VLOOKUP($H49,'3.Tasks'!$B$4:$BE$23,AL$48,FALSE)</f>
        <v>#N/A</v>
      </c>
      <c r="AM49" s="320" t="e">
        <f ca="1">VLOOKUP($H49,'3.Tasks'!$B$4:$BE$23,AM$48,FALSE)</f>
        <v>#N/A</v>
      </c>
      <c r="AN49" s="320" t="e">
        <f ca="1">VLOOKUP($H49,'3.Tasks'!$B$4:$BE$23,AN$48,FALSE)</f>
        <v>#N/A</v>
      </c>
      <c r="AO49" s="320" t="e">
        <f ca="1">VLOOKUP($H49,'3.Tasks'!$B$4:$BE$23,AO$48,FALSE)</f>
        <v>#N/A</v>
      </c>
      <c r="AP49" s="320" t="e">
        <f ca="1">VLOOKUP($H49,'3.Tasks'!$B$4:$BE$23,AP$48,FALSE)</f>
        <v>#N/A</v>
      </c>
      <c r="AQ49" s="320" t="e">
        <f ca="1">VLOOKUP($H49,'3.Tasks'!$B$4:$BE$23,AQ$48,FALSE)</f>
        <v>#N/A</v>
      </c>
      <c r="AR49" s="320" t="e">
        <f ca="1">VLOOKUP($H49,'3.Tasks'!$B$4:$BE$23,AR$48,FALSE)</f>
        <v>#N/A</v>
      </c>
      <c r="AS49" s="321" t="e">
        <f ca="1">VLOOKUP($H49,'3.Tasks'!$B$4:$BE$23,AS$48,FALSE)</f>
        <v>#N/A</v>
      </c>
      <c r="AT49" s="319" t="e">
        <f ca="1">VLOOKUP($H49,'3.Tasks'!$B$4:$BE$23,AT$48,FALSE)</f>
        <v>#N/A</v>
      </c>
      <c r="AU49" s="320" t="e">
        <f ca="1">VLOOKUP($H49,'3.Tasks'!$B$4:$BE$23,AU$48,FALSE)</f>
        <v>#N/A</v>
      </c>
      <c r="AV49" s="320" t="e">
        <f ca="1">VLOOKUP($H49,'3.Tasks'!$B$4:$BE$23,AV$48,FALSE)</f>
        <v>#N/A</v>
      </c>
      <c r="AW49" s="320" t="e">
        <f ca="1">VLOOKUP($H49,'3.Tasks'!$B$4:$BE$23,AW$48,FALSE)</f>
        <v>#N/A</v>
      </c>
      <c r="AX49" s="320" t="e">
        <f ca="1">VLOOKUP($H49,'3.Tasks'!$B$4:$BE$23,AX$48,FALSE)</f>
        <v>#N/A</v>
      </c>
      <c r="AY49" s="320" t="e">
        <f ca="1">VLOOKUP($H49,'3.Tasks'!$B$4:$BE$23,AY$48,FALSE)</f>
        <v>#N/A</v>
      </c>
      <c r="AZ49" s="320" t="e">
        <f ca="1">VLOOKUP($H49,'3.Tasks'!$B$4:$BE$23,AZ$48,FALSE)</f>
        <v>#N/A</v>
      </c>
      <c r="BA49" s="320" t="e">
        <f ca="1">VLOOKUP($H49,'3.Tasks'!$B$4:$BE$23,BA$48,FALSE)</f>
        <v>#N/A</v>
      </c>
      <c r="BB49" s="320" t="e">
        <f ca="1">VLOOKUP($H49,'3.Tasks'!$B$4:$BE$23,BB$48,FALSE)</f>
        <v>#N/A</v>
      </c>
      <c r="BC49" s="320" t="e">
        <f ca="1">VLOOKUP($H49,'3.Tasks'!$B$4:$BE$23,BC$48,FALSE)</f>
        <v>#N/A</v>
      </c>
      <c r="BD49" s="320" t="e">
        <f ca="1">VLOOKUP($H49,'3.Tasks'!$B$4:$BE$23,BD$48,FALSE)</f>
        <v>#N/A</v>
      </c>
      <c r="BE49" s="321" t="e">
        <f ca="1">VLOOKUP($H49,'3.Tasks'!$B$4:$BE$23,BE$48,FALSE)</f>
        <v>#N/A</v>
      </c>
      <c r="BF49" s="389">
        <f>SUM(BF43:BF47)</f>
        <v>0</v>
      </c>
      <c r="BG49" s="389">
        <f t="shared" ref="BG49:BY49" si="78">SUM(BG43:BG47)</f>
        <v>0</v>
      </c>
      <c r="BH49" s="389">
        <f t="shared" si="78"/>
        <v>0</v>
      </c>
      <c r="BI49" s="389">
        <f t="shared" si="78"/>
        <v>0</v>
      </c>
      <c r="BJ49" s="389">
        <f t="shared" si="78"/>
        <v>0</v>
      </c>
      <c r="BK49" s="389">
        <f t="shared" si="78"/>
        <v>0</v>
      </c>
      <c r="BL49" s="389">
        <f t="shared" si="78"/>
        <v>0</v>
      </c>
      <c r="BM49" s="389">
        <f t="shared" si="78"/>
        <v>0</v>
      </c>
      <c r="BN49" s="389">
        <f t="shared" si="78"/>
        <v>0</v>
      </c>
      <c r="BO49" s="389">
        <f t="shared" si="78"/>
        <v>0</v>
      </c>
      <c r="BP49" s="389">
        <f t="shared" si="78"/>
        <v>0</v>
      </c>
      <c r="BQ49" s="389">
        <f t="shared" si="78"/>
        <v>0</v>
      </c>
      <c r="BR49" s="389">
        <f t="shared" si="78"/>
        <v>0</v>
      </c>
      <c r="BS49" s="389">
        <f t="shared" si="78"/>
        <v>0</v>
      </c>
      <c r="BT49" s="389">
        <f t="shared" si="78"/>
        <v>0</v>
      </c>
      <c r="BU49" s="389">
        <f t="shared" si="78"/>
        <v>0</v>
      </c>
      <c r="BV49" s="389">
        <f t="shared" si="78"/>
        <v>0</v>
      </c>
      <c r="BW49" s="389">
        <f t="shared" si="78"/>
        <v>0</v>
      </c>
      <c r="BX49" s="389">
        <f t="shared" si="78"/>
        <v>0</v>
      </c>
      <c r="BY49" s="389">
        <f t="shared" si="78"/>
        <v>0</v>
      </c>
      <c r="CI49" s="328" t="e">
        <f ca="1">IF(CI43="S/T",0,VLOOKUP(CI43,'3.Tasks'!$A$4:$I$23,9,FALSE))</f>
        <v>#N/A</v>
      </c>
      <c r="CJ49" s="328" t="e">
        <f ca="1">IF(CJ43="S/T",0,VLOOKUP(CJ43,'3.Tasks'!$A$4:$I$23,9,FALSE))</f>
        <v>#N/A</v>
      </c>
      <c r="CK49" s="328" t="e">
        <f ca="1">IF(CK43="S/T",0,VLOOKUP(CK43,'3.Tasks'!$A$4:$I$23,9,FALSE))</f>
        <v>#N/A</v>
      </c>
      <c r="CL49" s="328" t="e">
        <f ca="1">IF(CL43="S/T",0,VLOOKUP(CL43,'3.Tasks'!$A$4:$I$23,9,FALSE))</f>
        <v>#N/A</v>
      </c>
      <c r="CM49" s="328" t="e">
        <f ca="1">IF(CM43="S/T",0,VLOOKUP(CM43,'3.Tasks'!$A$4:$I$23,9,FALSE))</f>
        <v>#N/A</v>
      </c>
      <c r="CN49" s="328" t="e">
        <f ca="1">IF(CN43="S/T",0,VLOOKUP(CN43,'3.Tasks'!$A$4:$I$23,9,FALSE))</f>
        <v>#N/A</v>
      </c>
      <c r="CO49" s="328" t="e">
        <f ca="1">IF(CO43="S/T",0,VLOOKUP(CO43,'3.Tasks'!$A$4:$I$23,9,FALSE))</f>
        <v>#N/A</v>
      </c>
      <c r="CP49" s="328" t="e">
        <f ca="1">IF(CP43="S/T",0,VLOOKUP(CP43,'3.Tasks'!$A$4:$I$23,9,FALSE))</f>
        <v>#N/A</v>
      </c>
      <c r="CQ49" s="328" t="e">
        <f ca="1">IF(CQ43="S/T",0,VLOOKUP(CQ43,'3.Tasks'!$A$4:$I$23,9,FALSE))</f>
        <v>#N/A</v>
      </c>
      <c r="CR49" s="328" t="e">
        <f ca="1">IF(CR43="S/T",0,VLOOKUP(CR43,'3.Tasks'!$A$4:$I$23,9,FALSE))</f>
        <v>#N/A</v>
      </c>
      <c r="CS49" s="328" t="e">
        <f ca="1">IF(CS43="S/T",0,VLOOKUP(CS43,'3.Tasks'!$A$4:$I$23,9,FALSE))</f>
        <v>#N/A</v>
      </c>
      <c r="CT49" s="328" t="e">
        <f ca="1">IF(CT43="S/T",0,VLOOKUP(CT43,'3.Tasks'!$A$4:$I$23,9,FALSE))</f>
        <v>#N/A</v>
      </c>
      <c r="CU49" s="328" t="e">
        <f ca="1">IF(CU43="S/T",0,VLOOKUP(CU43,'3.Tasks'!$A$4:$I$23,9,FALSE))</f>
        <v>#N/A</v>
      </c>
      <c r="CV49" s="328" t="e">
        <f ca="1">IF(CV43="S/T",0,VLOOKUP(CV43,'3.Tasks'!$A$4:$I$23,9,FALSE))</f>
        <v>#N/A</v>
      </c>
      <c r="CW49" s="328" t="e">
        <f ca="1">IF(CW43="S/T",0,VLOOKUP(CW43,'3.Tasks'!$A$4:$I$23,9,FALSE))</f>
        <v>#N/A</v>
      </c>
      <c r="CX49" s="328" t="e">
        <f ca="1">IF(CX43="S/T",0,VLOOKUP(CX43,'3.Tasks'!$A$4:$I$23,9,FALSE))</f>
        <v>#N/A</v>
      </c>
      <c r="CY49" s="328" t="e">
        <f ca="1">IF(CY43="S/T",0,VLOOKUP(CY43,'3.Tasks'!$A$4:$I$23,9,FALSE))</f>
        <v>#N/A</v>
      </c>
      <c r="CZ49" s="328" t="e">
        <f ca="1">IF(CZ43="S/T",0,VLOOKUP(CZ43,'3.Tasks'!$A$4:$I$23,9,FALSE))</f>
        <v>#N/A</v>
      </c>
      <c r="DA49" s="328" t="e">
        <f ca="1">IF(DA43="S/T",0,VLOOKUP(DA43,'3.Tasks'!$A$4:$I$23,9,FALSE))</f>
        <v>#N/A</v>
      </c>
      <c r="DB49" s="328" t="e">
        <f ca="1">IF(DB43="S/T",0,VLOOKUP(DB43,'3.Tasks'!$A$4:$I$23,9,FALSE))</f>
        <v>#N/A</v>
      </c>
    </row>
    <row r="50" spans="2:110" hidden="1" x14ac:dyDescent="0.25">
      <c r="B50" s="346"/>
      <c r="G50" s="675"/>
      <c r="H50" s="676" t="s">
        <v>840</v>
      </c>
      <c r="I50" s="676"/>
      <c r="J50" s="319">
        <f ca="1">VLOOKUP($H50,'3.Tasks'!$B$4:$BE$23,J$48,FALSE)</f>
        <v>0</v>
      </c>
      <c r="K50" s="320">
        <f ca="1">VLOOKUP($H50,'3.Tasks'!$B$4:$BE$23,K$48,FALSE)</f>
        <v>0</v>
      </c>
      <c r="L50" s="320" t="e">
        <f ca="1">VLOOKUP($H50,'3.Tasks'!$B$4:$BE$23,L$48,FALSE)</f>
        <v>#N/A</v>
      </c>
      <c r="M50" s="320" t="e">
        <f ca="1">VLOOKUP($H50,'3.Tasks'!$B$4:$BE$23,M$48,FALSE)</f>
        <v>#N/A</v>
      </c>
      <c r="N50" s="320" t="e">
        <f ca="1">VLOOKUP($H50,'3.Tasks'!$B$4:$BE$23,N$48,FALSE)</f>
        <v>#N/A</v>
      </c>
      <c r="O50" s="320" t="e">
        <f ca="1">VLOOKUP($H50,'3.Tasks'!$B$4:$BE$23,O$48,FALSE)</f>
        <v>#N/A</v>
      </c>
      <c r="P50" s="320" t="e">
        <f ca="1">VLOOKUP($H50,'3.Tasks'!$B$4:$BE$23,P$48,FALSE)</f>
        <v>#N/A</v>
      </c>
      <c r="Q50" s="320" t="e">
        <f ca="1">VLOOKUP($H50,'3.Tasks'!$B$4:$BE$23,Q$48,FALSE)</f>
        <v>#N/A</v>
      </c>
      <c r="R50" s="320" t="e">
        <f ca="1">VLOOKUP($H50,'3.Tasks'!$B$4:$BE$23,R$48,FALSE)</f>
        <v>#N/A</v>
      </c>
      <c r="S50" s="320" t="e">
        <f ca="1">VLOOKUP($H50,'3.Tasks'!$B$4:$BE$23,S$48,FALSE)</f>
        <v>#N/A</v>
      </c>
      <c r="T50" s="320" t="e">
        <f ca="1">VLOOKUP($H50,'3.Tasks'!$B$4:$BE$23,T$48,FALSE)</f>
        <v>#N/A</v>
      </c>
      <c r="U50" s="321" t="e">
        <f ca="1">VLOOKUP($H50,'3.Tasks'!$B$4:$BE$23,U$48,FALSE)</f>
        <v>#N/A</v>
      </c>
      <c r="V50" s="319" t="e">
        <f ca="1">VLOOKUP($H50,'3.Tasks'!$B$4:$BE$23,V$48,FALSE)</f>
        <v>#N/A</v>
      </c>
      <c r="W50" s="320" t="e">
        <f ca="1">VLOOKUP($H50,'3.Tasks'!$B$4:$BE$23,W$48,FALSE)</f>
        <v>#N/A</v>
      </c>
      <c r="X50" s="320" t="e">
        <f ca="1">VLOOKUP($H50,'3.Tasks'!$B$4:$BE$23,X$48,FALSE)</f>
        <v>#N/A</v>
      </c>
      <c r="Y50" s="320" t="e">
        <f ca="1">VLOOKUP($H50,'3.Tasks'!$B$4:$BE$23,Y$48,FALSE)</f>
        <v>#N/A</v>
      </c>
      <c r="Z50" s="320" t="e">
        <f ca="1">VLOOKUP($H50,'3.Tasks'!$B$4:$BE$23,Z$48,FALSE)</f>
        <v>#N/A</v>
      </c>
      <c r="AA50" s="320" t="e">
        <f ca="1">VLOOKUP($H50,'3.Tasks'!$B$4:$BE$23,AA$48,FALSE)</f>
        <v>#N/A</v>
      </c>
      <c r="AB50" s="320" t="e">
        <f ca="1">VLOOKUP($H50,'3.Tasks'!$B$4:$BE$23,AB$48,FALSE)</f>
        <v>#N/A</v>
      </c>
      <c r="AC50" s="320" t="e">
        <f ca="1">VLOOKUP($H50,'3.Tasks'!$B$4:$BE$23,AC$48,FALSE)</f>
        <v>#N/A</v>
      </c>
      <c r="AD50" s="320" t="e">
        <f ca="1">VLOOKUP($H50,'3.Tasks'!$B$4:$BE$23,AD$48,FALSE)</f>
        <v>#N/A</v>
      </c>
      <c r="AE50" s="320" t="e">
        <f ca="1">VLOOKUP($H50,'3.Tasks'!$B$4:$BE$23,AE$48,FALSE)</f>
        <v>#N/A</v>
      </c>
      <c r="AF50" s="320" t="e">
        <f ca="1">VLOOKUP($H50,'3.Tasks'!$B$4:$BE$23,AF$48,FALSE)</f>
        <v>#N/A</v>
      </c>
      <c r="AG50" s="321" t="e">
        <f ca="1">VLOOKUP($H50,'3.Tasks'!$B$4:$BE$23,AG$48,FALSE)</f>
        <v>#N/A</v>
      </c>
      <c r="AH50" s="319" t="e">
        <f ca="1">VLOOKUP($H50,'3.Tasks'!$B$4:$BE$23,AH$48,FALSE)</f>
        <v>#N/A</v>
      </c>
      <c r="AI50" s="320" t="e">
        <f ca="1">VLOOKUP($H50,'3.Tasks'!$B$4:$BE$23,AI$48,FALSE)</f>
        <v>#N/A</v>
      </c>
      <c r="AJ50" s="320" t="e">
        <f ca="1">VLOOKUP($H50,'3.Tasks'!$B$4:$BE$23,AJ$48,FALSE)</f>
        <v>#N/A</v>
      </c>
      <c r="AK50" s="320" t="e">
        <f ca="1">VLOOKUP($H50,'3.Tasks'!$B$4:$BE$23,AK$48,FALSE)</f>
        <v>#N/A</v>
      </c>
      <c r="AL50" s="320" t="e">
        <f ca="1">VLOOKUP($H50,'3.Tasks'!$B$4:$BE$23,AL$48,FALSE)</f>
        <v>#N/A</v>
      </c>
      <c r="AM50" s="320" t="e">
        <f ca="1">VLOOKUP($H50,'3.Tasks'!$B$4:$BE$23,AM$48,FALSE)</f>
        <v>#N/A</v>
      </c>
      <c r="AN50" s="320" t="e">
        <f ca="1">VLOOKUP($H50,'3.Tasks'!$B$4:$BE$23,AN$48,FALSE)</f>
        <v>#N/A</v>
      </c>
      <c r="AO50" s="320" t="e">
        <f ca="1">VLOOKUP($H50,'3.Tasks'!$B$4:$BE$23,AO$48,FALSE)</f>
        <v>#N/A</v>
      </c>
      <c r="AP50" s="320" t="e">
        <f ca="1">VLOOKUP($H50,'3.Tasks'!$B$4:$BE$23,AP$48,FALSE)</f>
        <v>#N/A</v>
      </c>
      <c r="AQ50" s="320" t="e">
        <f ca="1">VLOOKUP($H50,'3.Tasks'!$B$4:$BE$23,AQ$48,FALSE)</f>
        <v>#N/A</v>
      </c>
      <c r="AR50" s="320" t="e">
        <f ca="1">VLOOKUP($H50,'3.Tasks'!$B$4:$BE$23,AR$48,FALSE)</f>
        <v>#N/A</v>
      </c>
      <c r="AS50" s="321" t="e">
        <f ca="1">VLOOKUP($H50,'3.Tasks'!$B$4:$BE$23,AS$48,FALSE)</f>
        <v>#N/A</v>
      </c>
      <c r="AT50" s="319" t="e">
        <f ca="1">VLOOKUP($H50,'3.Tasks'!$B$4:$BE$23,AT$48,FALSE)</f>
        <v>#N/A</v>
      </c>
      <c r="AU50" s="320" t="e">
        <f ca="1">VLOOKUP($H50,'3.Tasks'!$B$4:$BE$23,AU$48,FALSE)</f>
        <v>#N/A</v>
      </c>
      <c r="AV50" s="320" t="e">
        <f ca="1">VLOOKUP($H50,'3.Tasks'!$B$4:$BE$23,AV$48,FALSE)</f>
        <v>#N/A</v>
      </c>
      <c r="AW50" s="320" t="e">
        <f ca="1">VLOOKUP($H50,'3.Tasks'!$B$4:$BE$23,AW$48,FALSE)</f>
        <v>#N/A</v>
      </c>
      <c r="AX50" s="320" t="e">
        <f ca="1">VLOOKUP($H50,'3.Tasks'!$B$4:$BE$23,AX$48,FALSE)</f>
        <v>#N/A</v>
      </c>
      <c r="AY50" s="320" t="e">
        <f ca="1">VLOOKUP($H50,'3.Tasks'!$B$4:$BE$23,AY$48,FALSE)</f>
        <v>#N/A</v>
      </c>
      <c r="AZ50" s="320" t="e">
        <f ca="1">VLOOKUP($H50,'3.Tasks'!$B$4:$BE$23,AZ$48,FALSE)</f>
        <v>#N/A</v>
      </c>
      <c r="BA50" s="320" t="e">
        <f ca="1">VLOOKUP($H50,'3.Tasks'!$B$4:$BE$23,BA$48,FALSE)</f>
        <v>#N/A</v>
      </c>
      <c r="BB50" s="320" t="e">
        <f ca="1">VLOOKUP($H50,'3.Tasks'!$B$4:$BE$23,BB$48,FALSE)</f>
        <v>#N/A</v>
      </c>
      <c r="BC50" s="320" t="e">
        <f ca="1">VLOOKUP($H50,'3.Tasks'!$B$4:$BE$23,BC$48,FALSE)</f>
        <v>#N/A</v>
      </c>
      <c r="BD50" s="320" t="e">
        <f ca="1">VLOOKUP($H50,'3.Tasks'!$B$4:$BE$23,BD$48,FALSE)</f>
        <v>#N/A</v>
      </c>
      <c r="BE50" s="321" t="e">
        <f ca="1">VLOOKUP($H50,'3.Tasks'!$B$4:$BE$23,BE$48,FALSE)</f>
        <v>#N/A</v>
      </c>
      <c r="BF50" s="389"/>
      <c r="BG50" s="389"/>
      <c r="BH50" s="389"/>
      <c r="BI50" s="389"/>
      <c r="BJ50" s="389"/>
      <c r="BK50" s="389"/>
      <c r="BL50" s="389"/>
      <c r="BM50" s="389"/>
      <c r="BN50" s="389"/>
      <c r="BO50" s="389"/>
      <c r="BP50" s="389"/>
      <c r="BQ50" s="389"/>
      <c r="BR50" s="389"/>
      <c r="BS50" s="389"/>
      <c r="BT50" s="389"/>
      <c r="BU50" s="389"/>
      <c r="BV50" s="389"/>
      <c r="BW50" s="389"/>
      <c r="BX50" s="389"/>
      <c r="BY50" s="389"/>
    </row>
    <row r="51" spans="2:110" hidden="1" x14ac:dyDescent="0.25">
      <c r="B51" s="346"/>
      <c r="G51" s="675"/>
      <c r="H51" s="676" t="s">
        <v>841</v>
      </c>
      <c r="I51" s="676"/>
      <c r="J51" s="319">
        <f ca="1">VLOOKUP($H51,'3.Tasks'!$B$4:$BE$23,J$48,FALSE)</f>
        <v>0</v>
      </c>
      <c r="K51" s="320">
        <f ca="1">VLOOKUP($H51,'3.Tasks'!$B$4:$BE$23,K$48,FALSE)</f>
        <v>0</v>
      </c>
      <c r="L51" s="320" t="e">
        <f ca="1">VLOOKUP($H51,'3.Tasks'!$B$4:$BE$23,L$48,FALSE)</f>
        <v>#N/A</v>
      </c>
      <c r="M51" s="320" t="e">
        <f ca="1">VLOOKUP($H51,'3.Tasks'!$B$4:$BE$23,M$48,FALSE)</f>
        <v>#N/A</v>
      </c>
      <c r="N51" s="320" t="e">
        <f ca="1">VLOOKUP($H51,'3.Tasks'!$B$4:$BE$23,N$48,FALSE)</f>
        <v>#N/A</v>
      </c>
      <c r="O51" s="320" t="e">
        <f ca="1">VLOOKUP($H51,'3.Tasks'!$B$4:$BE$23,O$48,FALSE)</f>
        <v>#N/A</v>
      </c>
      <c r="P51" s="320" t="e">
        <f ca="1">VLOOKUP($H51,'3.Tasks'!$B$4:$BE$23,P$48,FALSE)</f>
        <v>#N/A</v>
      </c>
      <c r="Q51" s="320" t="e">
        <f ca="1">VLOOKUP($H51,'3.Tasks'!$B$4:$BE$23,Q$48,FALSE)</f>
        <v>#N/A</v>
      </c>
      <c r="R51" s="320" t="e">
        <f ca="1">VLOOKUP($H51,'3.Tasks'!$B$4:$BE$23,R$48,FALSE)</f>
        <v>#N/A</v>
      </c>
      <c r="S51" s="320" t="e">
        <f ca="1">VLOOKUP($H51,'3.Tasks'!$B$4:$BE$23,S$48,FALSE)</f>
        <v>#N/A</v>
      </c>
      <c r="T51" s="320" t="e">
        <f ca="1">VLOOKUP($H51,'3.Tasks'!$B$4:$BE$23,T$48,FALSE)</f>
        <v>#N/A</v>
      </c>
      <c r="U51" s="321" t="e">
        <f ca="1">VLOOKUP($H51,'3.Tasks'!$B$4:$BE$23,U$48,FALSE)</f>
        <v>#N/A</v>
      </c>
      <c r="V51" s="319" t="e">
        <f ca="1">VLOOKUP($H51,'3.Tasks'!$B$4:$BE$23,V$48,FALSE)</f>
        <v>#N/A</v>
      </c>
      <c r="W51" s="320" t="e">
        <f ca="1">VLOOKUP($H51,'3.Tasks'!$B$4:$BE$23,W$48,FALSE)</f>
        <v>#N/A</v>
      </c>
      <c r="X51" s="320" t="e">
        <f ca="1">VLOOKUP($H51,'3.Tasks'!$B$4:$BE$23,X$48,FALSE)</f>
        <v>#N/A</v>
      </c>
      <c r="Y51" s="320" t="e">
        <f ca="1">VLOOKUP($H51,'3.Tasks'!$B$4:$BE$23,Y$48,FALSE)</f>
        <v>#N/A</v>
      </c>
      <c r="Z51" s="320" t="e">
        <f ca="1">VLOOKUP($H51,'3.Tasks'!$B$4:$BE$23,Z$48,FALSE)</f>
        <v>#N/A</v>
      </c>
      <c r="AA51" s="320" t="e">
        <f ca="1">VLOOKUP($H51,'3.Tasks'!$B$4:$BE$23,AA$48,FALSE)</f>
        <v>#N/A</v>
      </c>
      <c r="AB51" s="320" t="e">
        <f ca="1">VLOOKUP($H51,'3.Tasks'!$B$4:$BE$23,AB$48,FALSE)</f>
        <v>#N/A</v>
      </c>
      <c r="AC51" s="320" t="e">
        <f ca="1">VLOOKUP($H51,'3.Tasks'!$B$4:$BE$23,AC$48,FALSE)</f>
        <v>#N/A</v>
      </c>
      <c r="AD51" s="320" t="e">
        <f ca="1">VLOOKUP($H51,'3.Tasks'!$B$4:$BE$23,AD$48,FALSE)</f>
        <v>#N/A</v>
      </c>
      <c r="AE51" s="320" t="e">
        <f ca="1">VLOOKUP($H51,'3.Tasks'!$B$4:$BE$23,AE$48,FALSE)</f>
        <v>#N/A</v>
      </c>
      <c r="AF51" s="320" t="e">
        <f ca="1">VLOOKUP($H51,'3.Tasks'!$B$4:$BE$23,AF$48,FALSE)</f>
        <v>#N/A</v>
      </c>
      <c r="AG51" s="321" t="e">
        <f ca="1">VLOOKUP($H51,'3.Tasks'!$B$4:$BE$23,AG$48,FALSE)</f>
        <v>#N/A</v>
      </c>
      <c r="AH51" s="319" t="e">
        <f ca="1">VLOOKUP($H51,'3.Tasks'!$B$4:$BE$23,AH$48,FALSE)</f>
        <v>#N/A</v>
      </c>
      <c r="AI51" s="320" t="e">
        <f ca="1">VLOOKUP($H51,'3.Tasks'!$B$4:$BE$23,AI$48,FALSE)</f>
        <v>#N/A</v>
      </c>
      <c r="AJ51" s="320" t="e">
        <f ca="1">VLOOKUP($H51,'3.Tasks'!$B$4:$BE$23,AJ$48,FALSE)</f>
        <v>#N/A</v>
      </c>
      <c r="AK51" s="320" t="e">
        <f ca="1">VLOOKUP($H51,'3.Tasks'!$B$4:$BE$23,AK$48,FALSE)</f>
        <v>#N/A</v>
      </c>
      <c r="AL51" s="320" t="e">
        <f ca="1">VLOOKUP($H51,'3.Tasks'!$B$4:$BE$23,AL$48,FALSE)</f>
        <v>#N/A</v>
      </c>
      <c r="AM51" s="320" t="e">
        <f ca="1">VLOOKUP($H51,'3.Tasks'!$B$4:$BE$23,AM$48,FALSE)</f>
        <v>#N/A</v>
      </c>
      <c r="AN51" s="320" t="e">
        <f ca="1">VLOOKUP($H51,'3.Tasks'!$B$4:$BE$23,AN$48,FALSE)</f>
        <v>#N/A</v>
      </c>
      <c r="AO51" s="320" t="e">
        <f ca="1">VLOOKUP($H51,'3.Tasks'!$B$4:$BE$23,AO$48,FALSE)</f>
        <v>#N/A</v>
      </c>
      <c r="AP51" s="320" t="e">
        <f ca="1">VLOOKUP($H51,'3.Tasks'!$B$4:$BE$23,AP$48,FALSE)</f>
        <v>#N/A</v>
      </c>
      <c r="AQ51" s="320" t="e">
        <f ca="1">VLOOKUP($H51,'3.Tasks'!$B$4:$BE$23,AQ$48,FALSE)</f>
        <v>#N/A</v>
      </c>
      <c r="AR51" s="320" t="e">
        <f ca="1">VLOOKUP($H51,'3.Tasks'!$B$4:$BE$23,AR$48,FALSE)</f>
        <v>#N/A</v>
      </c>
      <c r="AS51" s="321" t="e">
        <f ca="1">VLOOKUP($H51,'3.Tasks'!$B$4:$BE$23,AS$48,FALSE)</f>
        <v>#N/A</v>
      </c>
      <c r="AT51" s="319" t="e">
        <f ca="1">VLOOKUP($H51,'3.Tasks'!$B$4:$BE$23,AT$48,FALSE)</f>
        <v>#N/A</v>
      </c>
      <c r="AU51" s="320" t="e">
        <f ca="1">VLOOKUP($H51,'3.Tasks'!$B$4:$BE$23,AU$48,FALSE)</f>
        <v>#N/A</v>
      </c>
      <c r="AV51" s="320" t="e">
        <f ca="1">VLOOKUP($H51,'3.Tasks'!$B$4:$BE$23,AV$48,FALSE)</f>
        <v>#N/A</v>
      </c>
      <c r="AW51" s="320" t="e">
        <f ca="1">VLOOKUP($H51,'3.Tasks'!$B$4:$BE$23,AW$48,FALSE)</f>
        <v>#N/A</v>
      </c>
      <c r="AX51" s="320" t="e">
        <f ca="1">VLOOKUP($H51,'3.Tasks'!$B$4:$BE$23,AX$48,FALSE)</f>
        <v>#N/A</v>
      </c>
      <c r="AY51" s="320" t="e">
        <f ca="1">VLOOKUP($H51,'3.Tasks'!$B$4:$BE$23,AY$48,FALSE)</f>
        <v>#N/A</v>
      </c>
      <c r="AZ51" s="320" t="e">
        <f ca="1">VLOOKUP($H51,'3.Tasks'!$B$4:$BE$23,AZ$48,FALSE)</f>
        <v>#N/A</v>
      </c>
      <c r="BA51" s="320" t="e">
        <f ca="1">VLOOKUP($H51,'3.Tasks'!$B$4:$BE$23,BA$48,FALSE)</f>
        <v>#N/A</v>
      </c>
      <c r="BB51" s="320" t="e">
        <f ca="1">VLOOKUP($H51,'3.Tasks'!$B$4:$BE$23,BB$48,FALSE)</f>
        <v>#N/A</v>
      </c>
      <c r="BC51" s="320" t="e">
        <f ca="1">VLOOKUP($H51,'3.Tasks'!$B$4:$BE$23,BC$48,FALSE)</f>
        <v>#N/A</v>
      </c>
      <c r="BD51" s="320" t="e">
        <f ca="1">VLOOKUP($H51,'3.Tasks'!$B$4:$BE$23,BD$48,FALSE)</f>
        <v>#N/A</v>
      </c>
      <c r="BE51" s="321" t="e">
        <f ca="1">VLOOKUP($H51,'3.Tasks'!$B$4:$BE$23,BE$48,FALSE)</f>
        <v>#N/A</v>
      </c>
      <c r="BF51" s="389"/>
      <c r="BG51" s="389"/>
      <c r="BH51" s="389"/>
      <c r="BI51" s="389"/>
      <c r="BJ51" s="389"/>
      <c r="BK51" s="389"/>
      <c r="BL51" s="389"/>
      <c r="BM51" s="389"/>
      <c r="BN51" s="389"/>
      <c r="BO51" s="389"/>
      <c r="BP51" s="389"/>
      <c r="BQ51" s="389"/>
      <c r="BR51" s="389"/>
      <c r="BS51" s="389"/>
      <c r="BT51" s="389"/>
      <c r="BU51" s="389"/>
      <c r="BV51" s="389"/>
      <c r="BW51" s="389"/>
      <c r="BX51" s="389"/>
      <c r="BY51" s="389"/>
    </row>
    <row r="52" spans="2:110" hidden="1" x14ac:dyDescent="0.25">
      <c r="B52" s="346"/>
      <c r="G52" s="675"/>
      <c r="H52" s="676" t="s">
        <v>842</v>
      </c>
      <c r="I52" s="676"/>
      <c r="J52" s="319">
        <f ca="1">VLOOKUP($H52,'3.Tasks'!$B$4:$BE$23,J$48,FALSE)</f>
        <v>0</v>
      </c>
      <c r="K52" s="320">
        <f ca="1">VLOOKUP($H52,'3.Tasks'!$B$4:$BE$23,K$48,FALSE)</f>
        <v>0</v>
      </c>
      <c r="L52" s="320" t="e">
        <f ca="1">VLOOKUP($H52,'3.Tasks'!$B$4:$BE$23,L$48,FALSE)</f>
        <v>#N/A</v>
      </c>
      <c r="M52" s="320" t="e">
        <f ca="1">VLOOKUP($H52,'3.Tasks'!$B$4:$BE$23,M$48,FALSE)</f>
        <v>#N/A</v>
      </c>
      <c r="N52" s="320" t="e">
        <f ca="1">VLOOKUP($H52,'3.Tasks'!$B$4:$BE$23,N$48,FALSE)</f>
        <v>#N/A</v>
      </c>
      <c r="O52" s="320" t="e">
        <f ca="1">VLOOKUP($H52,'3.Tasks'!$B$4:$BE$23,O$48,FALSE)</f>
        <v>#N/A</v>
      </c>
      <c r="P52" s="320" t="e">
        <f ca="1">VLOOKUP($H52,'3.Tasks'!$B$4:$BE$23,P$48,FALSE)</f>
        <v>#N/A</v>
      </c>
      <c r="Q52" s="320" t="e">
        <f ca="1">VLOOKUP($H52,'3.Tasks'!$B$4:$BE$23,Q$48,FALSE)</f>
        <v>#N/A</v>
      </c>
      <c r="R52" s="320" t="e">
        <f ca="1">VLOOKUP($H52,'3.Tasks'!$B$4:$BE$23,R$48,FALSE)</f>
        <v>#N/A</v>
      </c>
      <c r="S52" s="320" t="e">
        <f ca="1">VLOOKUP($H52,'3.Tasks'!$B$4:$BE$23,S$48,FALSE)</f>
        <v>#N/A</v>
      </c>
      <c r="T52" s="320" t="e">
        <f ca="1">VLOOKUP($H52,'3.Tasks'!$B$4:$BE$23,T$48,FALSE)</f>
        <v>#N/A</v>
      </c>
      <c r="U52" s="321" t="e">
        <f ca="1">VLOOKUP($H52,'3.Tasks'!$B$4:$BE$23,U$48,FALSE)</f>
        <v>#N/A</v>
      </c>
      <c r="V52" s="319" t="e">
        <f ca="1">VLOOKUP($H52,'3.Tasks'!$B$4:$BE$23,V$48,FALSE)</f>
        <v>#N/A</v>
      </c>
      <c r="W52" s="320" t="e">
        <f ca="1">VLOOKUP($H52,'3.Tasks'!$B$4:$BE$23,W$48,FALSE)</f>
        <v>#N/A</v>
      </c>
      <c r="X52" s="320" t="e">
        <f ca="1">VLOOKUP($H52,'3.Tasks'!$B$4:$BE$23,X$48,FALSE)</f>
        <v>#N/A</v>
      </c>
      <c r="Y52" s="320" t="e">
        <f ca="1">VLOOKUP($H52,'3.Tasks'!$B$4:$BE$23,Y$48,FALSE)</f>
        <v>#N/A</v>
      </c>
      <c r="Z52" s="320" t="e">
        <f ca="1">VLOOKUP($H52,'3.Tasks'!$B$4:$BE$23,Z$48,FALSE)</f>
        <v>#N/A</v>
      </c>
      <c r="AA52" s="320" t="e">
        <f ca="1">VLOOKUP($H52,'3.Tasks'!$B$4:$BE$23,AA$48,FALSE)</f>
        <v>#N/A</v>
      </c>
      <c r="AB52" s="320" t="e">
        <f ca="1">VLOOKUP($H52,'3.Tasks'!$B$4:$BE$23,AB$48,FALSE)</f>
        <v>#N/A</v>
      </c>
      <c r="AC52" s="320" t="e">
        <f ca="1">VLOOKUP($H52,'3.Tasks'!$B$4:$BE$23,AC$48,FALSE)</f>
        <v>#N/A</v>
      </c>
      <c r="AD52" s="320" t="e">
        <f ca="1">VLOOKUP($H52,'3.Tasks'!$B$4:$BE$23,AD$48,FALSE)</f>
        <v>#N/A</v>
      </c>
      <c r="AE52" s="320" t="e">
        <f ca="1">VLOOKUP($H52,'3.Tasks'!$B$4:$BE$23,AE$48,FALSE)</f>
        <v>#N/A</v>
      </c>
      <c r="AF52" s="320" t="e">
        <f ca="1">VLOOKUP($H52,'3.Tasks'!$B$4:$BE$23,AF$48,FALSE)</f>
        <v>#N/A</v>
      </c>
      <c r="AG52" s="321" t="e">
        <f ca="1">VLOOKUP($H52,'3.Tasks'!$B$4:$BE$23,AG$48,FALSE)</f>
        <v>#N/A</v>
      </c>
      <c r="AH52" s="319" t="e">
        <f ca="1">VLOOKUP($H52,'3.Tasks'!$B$4:$BE$23,AH$48,FALSE)</f>
        <v>#N/A</v>
      </c>
      <c r="AI52" s="320" t="e">
        <f ca="1">VLOOKUP($H52,'3.Tasks'!$B$4:$BE$23,AI$48,FALSE)</f>
        <v>#N/A</v>
      </c>
      <c r="AJ52" s="320" t="e">
        <f ca="1">VLOOKUP($H52,'3.Tasks'!$B$4:$BE$23,AJ$48,FALSE)</f>
        <v>#N/A</v>
      </c>
      <c r="AK52" s="320" t="e">
        <f ca="1">VLOOKUP($H52,'3.Tasks'!$B$4:$BE$23,AK$48,FALSE)</f>
        <v>#N/A</v>
      </c>
      <c r="AL52" s="320" t="e">
        <f ca="1">VLOOKUP($H52,'3.Tasks'!$B$4:$BE$23,AL$48,FALSE)</f>
        <v>#N/A</v>
      </c>
      <c r="AM52" s="320" t="e">
        <f ca="1">VLOOKUP($H52,'3.Tasks'!$B$4:$BE$23,AM$48,FALSE)</f>
        <v>#N/A</v>
      </c>
      <c r="AN52" s="320" t="e">
        <f ca="1">VLOOKUP($H52,'3.Tasks'!$B$4:$BE$23,AN$48,FALSE)</f>
        <v>#N/A</v>
      </c>
      <c r="AO52" s="320" t="e">
        <f ca="1">VLOOKUP($H52,'3.Tasks'!$B$4:$BE$23,AO$48,FALSE)</f>
        <v>#N/A</v>
      </c>
      <c r="AP52" s="320" t="e">
        <f ca="1">VLOOKUP($H52,'3.Tasks'!$B$4:$BE$23,AP$48,FALSE)</f>
        <v>#N/A</v>
      </c>
      <c r="AQ52" s="320" t="e">
        <f ca="1">VLOOKUP($H52,'3.Tasks'!$B$4:$BE$23,AQ$48,FALSE)</f>
        <v>#N/A</v>
      </c>
      <c r="AR52" s="320" t="e">
        <f ca="1">VLOOKUP($H52,'3.Tasks'!$B$4:$BE$23,AR$48,FALSE)</f>
        <v>#N/A</v>
      </c>
      <c r="AS52" s="321" t="e">
        <f ca="1">VLOOKUP($H52,'3.Tasks'!$B$4:$BE$23,AS$48,FALSE)</f>
        <v>#N/A</v>
      </c>
      <c r="AT52" s="319" t="e">
        <f ca="1">VLOOKUP($H52,'3.Tasks'!$B$4:$BE$23,AT$48,FALSE)</f>
        <v>#N/A</v>
      </c>
      <c r="AU52" s="320" t="e">
        <f ca="1">VLOOKUP($H52,'3.Tasks'!$B$4:$BE$23,AU$48,FALSE)</f>
        <v>#N/A</v>
      </c>
      <c r="AV52" s="320" t="e">
        <f ca="1">VLOOKUP($H52,'3.Tasks'!$B$4:$BE$23,AV$48,FALSE)</f>
        <v>#N/A</v>
      </c>
      <c r="AW52" s="320" t="e">
        <f ca="1">VLOOKUP($H52,'3.Tasks'!$B$4:$BE$23,AW$48,FALSE)</f>
        <v>#N/A</v>
      </c>
      <c r="AX52" s="320" t="e">
        <f ca="1">VLOOKUP($H52,'3.Tasks'!$B$4:$BE$23,AX$48,FALSE)</f>
        <v>#N/A</v>
      </c>
      <c r="AY52" s="320" t="e">
        <f ca="1">VLOOKUP($H52,'3.Tasks'!$B$4:$BE$23,AY$48,FALSE)</f>
        <v>#N/A</v>
      </c>
      <c r="AZ52" s="320" t="e">
        <f ca="1">VLOOKUP($H52,'3.Tasks'!$B$4:$BE$23,AZ$48,FALSE)</f>
        <v>#N/A</v>
      </c>
      <c r="BA52" s="320" t="e">
        <f ca="1">VLOOKUP($H52,'3.Tasks'!$B$4:$BE$23,BA$48,FALSE)</f>
        <v>#N/A</v>
      </c>
      <c r="BB52" s="320" t="e">
        <f ca="1">VLOOKUP($H52,'3.Tasks'!$B$4:$BE$23,BB$48,FALSE)</f>
        <v>#N/A</v>
      </c>
      <c r="BC52" s="320" t="e">
        <f ca="1">VLOOKUP($H52,'3.Tasks'!$B$4:$BE$23,BC$48,FALSE)</f>
        <v>#N/A</v>
      </c>
      <c r="BD52" s="320" t="e">
        <f ca="1">VLOOKUP($H52,'3.Tasks'!$B$4:$BE$23,BD$48,FALSE)</f>
        <v>#N/A</v>
      </c>
      <c r="BE52" s="321" t="e">
        <f ca="1">VLOOKUP($H52,'3.Tasks'!$B$4:$BE$23,BE$48,FALSE)</f>
        <v>#N/A</v>
      </c>
      <c r="BF52" s="389"/>
      <c r="BG52" s="389"/>
      <c r="BH52" s="389"/>
      <c r="BI52" s="389"/>
      <c r="BJ52" s="389"/>
      <c r="BK52" s="389"/>
      <c r="BL52" s="389"/>
      <c r="BM52" s="389"/>
      <c r="BN52" s="389"/>
      <c r="BO52" s="389"/>
      <c r="BP52" s="389"/>
      <c r="BQ52" s="389"/>
      <c r="BR52" s="389"/>
      <c r="BS52" s="389"/>
      <c r="BT52" s="389"/>
      <c r="BU52" s="389"/>
      <c r="BV52" s="389"/>
      <c r="BW52" s="389"/>
      <c r="BX52" s="389"/>
      <c r="BY52" s="389"/>
    </row>
    <row r="53" spans="2:110" hidden="1" x14ac:dyDescent="0.25">
      <c r="B53" s="346"/>
      <c r="G53" s="675"/>
      <c r="H53" s="676" t="s">
        <v>843</v>
      </c>
      <c r="I53" s="676"/>
      <c r="J53" s="319">
        <f ca="1">VLOOKUP($H53,'3.Tasks'!$B$4:$BE$23,J$48,FALSE)</f>
        <v>0</v>
      </c>
      <c r="K53" s="320">
        <f ca="1">VLOOKUP($H53,'3.Tasks'!$B$4:$BE$23,K$48,FALSE)</f>
        <v>0</v>
      </c>
      <c r="L53" s="320" t="e">
        <f ca="1">VLOOKUP($H53,'3.Tasks'!$B$4:$BE$23,L$48,FALSE)</f>
        <v>#N/A</v>
      </c>
      <c r="M53" s="320" t="e">
        <f ca="1">VLOOKUP($H53,'3.Tasks'!$B$4:$BE$23,M$48,FALSE)</f>
        <v>#N/A</v>
      </c>
      <c r="N53" s="320" t="e">
        <f ca="1">VLOOKUP($H53,'3.Tasks'!$B$4:$BE$23,N$48,FALSE)</f>
        <v>#N/A</v>
      </c>
      <c r="O53" s="320" t="e">
        <f ca="1">VLOOKUP($H53,'3.Tasks'!$B$4:$BE$23,O$48,FALSE)</f>
        <v>#N/A</v>
      </c>
      <c r="P53" s="320" t="e">
        <f ca="1">VLOOKUP($H53,'3.Tasks'!$B$4:$BE$23,P$48,FALSE)</f>
        <v>#N/A</v>
      </c>
      <c r="Q53" s="320" t="e">
        <f ca="1">VLOOKUP($H53,'3.Tasks'!$B$4:$BE$23,Q$48,FALSE)</f>
        <v>#N/A</v>
      </c>
      <c r="R53" s="320" t="e">
        <f ca="1">VLOOKUP($H53,'3.Tasks'!$B$4:$BE$23,R$48,FALSE)</f>
        <v>#N/A</v>
      </c>
      <c r="S53" s="320" t="e">
        <f ca="1">VLOOKUP($H53,'3.Tasks'!$B$4:$BE$23,S$48,FALSE)</f>
        <v>#N/A</v>
      </c>
      <c r="T53" s="320" t="e">
        <f ca="1">VLOOKUP($H53,'3.Tasks'!$B$4:$BE$23,T$48,FALSE)</f>
        <v>#N/A</v>
      </c>
      <c r="U53" s="321" t="e">
        <f ca="1">VLOOKUP($H53,'3.Tasks'!$B$4:$BE$23,U$48,FALSE)</f>
        <v>#N/A</v>
      </c>
      <c r="V53" s="319" t="e">
        <f ca="1">VLOOKUP($H53,'3.Tasks'!$B$4:$BE$23,V$48,FALSE)</f>
        <v>#N/A</v>
      </c>
      <c r="W53" s="320" t="e">
        <f ca="1">VLOOKUP($H53,'3.Tasks'!$B$4:$BE$23,W$48,FALSE)</f>
        <v>#N/A</v>
      </c>
      <c r="X53" s="320" t="e">
        <f ca="1">VLOOKUP($H53,'3.Tasks'!$B$4:$BE$23,X$48,FALSE)</f>
        <v>#N/A</v>
      </c>
      <c r="Y53" s="320" t="e">
        <f ca="1">VLOOKUP($H53,'3.Tasks'!$B$4:$BE$23,Y$48,FALSE)</f>
        <v>#N/A</v>
      </c>
      <c r="Z53" s="320" t="e">
        <f ca="1">VLOOKUP($H53,'3.Tasks'!$B$4:$BE$23,Z$48,FALSE)</f>
        <v>#N/A</v>
      </c>
      <c r="AA53" s="320" t="e">
        <f ca="1">VLOOKUP($H53,'3.Tasks'!$B$4:$BE$23,AA$48,FALSE)</f>
        <v>#N/A</v>
      </c>
      <c r="AB53" s="320" t="e">
        <f ca="1">VLOOKUP($H53,'3.Tasks'!$B$4:$BE$23,AB$48,FALSE)</f>
        <v>#N/A</v>
      </c>
      <c r="AC53" s="320" t="e">
        <f ca="1">VLOOKUP($H53,'3.Tasks'!$B$4:$BE$23,AC$48,FALSE)</f>
        <v>#N/A</v>
      </c>
      <c r="AD53" s="320" t="e">
        <f ca="1">VLOOKUP($H53,'3.Tasks'!$B$4:$BE$23,AD$48,FALSE)</f>
        <v>#N/A</v>
      </c>
      <c r="AE53" s="320" t="e">
        <f ca="1">VLOOKUP($H53,'3.Tasks'!$B$4:$BE$23,AE$48,FALSE)</f>
        <v>#N/A</v>
      </c>
      <c r="AF53" s="320" t="e">
        <f ca="1">VLOOKUP($H53,'3.Tasks'!$B$4:$BE$23,AF$48,FALSE)</f>
        <v>#N/A</v>
      </c>
      <c r="AG53" s="321" t="e">
        <f ca="1">VLOOKUP($H53,'3.Tasks'!$B$4:$BE$23,AG$48,FALSE)</f>
        <v>#N/A</v>
      </c>
      <c r="AH53" s="319" t="e">
        <f ca="1">VLOOKUP($H53,'3.Tasks'!$B$4:$BE$23,AH$48,FALSE)</f>
        <v>#N/A</v>
      </c>
      <c r="AI53" s="320" t="e">
        <f ca="1">VLOOKUP($H53,'3.Tasks'!$B$4:$BE$23,AI$48,FALSE)</f>
        <v>#N/A</v>
      </c>
      <c r="AJ53" s="320" t="e">
        <f ca="1">VLOOKUP($H53,'3.Tasks'!$B$4:$BE$23,AJ$48,FALSE)</f>
        <v>#N/A</v>
      </c>
      <c r="AK53" s="320" t="e">
        <f ca="1">VLOOKUP($H53,'3.Tasks'!$B$4:$BE$23,AK$48,FALSE)</f>
        <v>#N/A</v>
      </c>
      <c r="AL53" s="320" t="e">
        <f ca="1">VLOOKUP($H53,'3.Tasks'!$B$4:$BE$23,AL$48,FALSE)</f>
        <v>#N/A</v>
      </c>
      <c r="AM53" s="320" t="e">
        <f ca="1">VLOOKUP($H53,'3.Tasks'!$B$4:$BE$23,AM$48,FALSE)</f>
        <v>#N/A</v>
      </c>
      <c r="AN53" s="320" t="e">
        <f ca="1">VLOOKUP($H53,'3.Tasks'!$B$4:$BE$23,AN$48,FALSE)</f>
        <v>#N/A</v>
      </c>
      <c r="AO53" s="320" t="e">
        <f ca="1">VLOOKUP($H53,'3.Tasks'!$B$4:$BE$23,AO$48,FALSE)</f>
        <v>#N/A</v>
      </c>
      <c r="AP53" s="320" t="e">
        <f ca="1">VLOOKUP($H53,'3.Tasks'!$B$4:$BE$23,AP$48,FALSE)</f>
        <v>#N/A</v>
      </c>
      <c r="AQ53" s="320" t="e">
        <f ca="1">VLOOKUP($H53,'3.Tasks'!$B$4:$BE$23,AQ$48,FALSE)</f>
        <v>#N/A</v>
      </c>
      <c r="AR53" s="320" t="e">
        <f ca="1">VLOOKUP($H53,'3.Tasks'!$B$4:$BE$23,AR$48,FALSE)</f>
        <v>#N/A</v>
      </c>
      <c r="AS53" s="321" t="e">
        <f ca="1">VLOOKUP($H53,'3.Tasks'!$B$4:$BE$23,AS$48,FALSE)</f>
        <v>#N/A</v>
      </c>
      <c r="AT53" s="319" t="e">
        <f ca="1">VLOOKUP($H53,'3.Tasks'!$B$4:$BE$23,AT$48,FALSE)</f>
        <v>#N/A</v>
      </c>
      <c r="AU53" s="320" t="e">
        <f ca="1">VLOOKUP($H53,'3.Tasks'!$B$4:$BE$23,AU$48,FALSE)</f>
        <v>#N/A</v>
      </c>
      <c r="AV53" s="320" t="e">
        <f ca="1">VLOOKUP($H53,'3.Tasks'!$B$4:$BE$23,AV$48,FALSE)</f>
        <v>#N/A</v>
      </c>
      <c r="AW53" s="320" t="e">
        <f ca="1">VLOOKUP($H53,'3.Tasks'!$B$4:$BE$23,AW$48,FALSE)</f>
        <v>#N/A</v>
      </c>
      <c r="AX53" s="320" t="e">
        <f ca="1">VLOOKUP($H53,'3.Tasks'!$B$4:$BE$23,AX$48,FALSE)</f>
        <v>#N/A</v>
      </c>
      <c r="AY53" s="320" t="e">
        <f ca="1">VLOOKUP($H53,'3.Tasks'!$B$4:$BE$23,AY$48,FALSE)</f>
        <v>#N/A</v>
      </c>
      <c r="AZ53" s="320" t="e">
        <f ca="1">VLOOKUP($H53,'3.Tasks'!$B$4:$BE$23,AZ$48,FALSE)</f>
        <v>#N/A</v>
      </c>
      <c r="BA53" s="320" t="e">
        <f ca="1">VLOOKUP($H53,'3.Tasks'!$B$4:$BE$23,BA$48,FALSE)</f>
        <v>#N/A</v>
      </c>
      <c r="BB53" s="320" t="e">
        <f ca="1">VLOOKUP($H53,'3.Tasks'!$B$4:$BE$23,BB$48,FALSE)</f>
        <v>#N/A</v>
      </c>
      <c r="BC53" s="320" t="e">
        <f ca="1">VLOOKUP($H53,'3.Tasks'!$B$4:$BE$23,BC$48,FALSE)</f>
        <v>#N/A</v>
      </c>
      <c r="BD53" s="320" t="e">
        <f ca="1">VLOOKUP($H53,'3.Tasks'!$B$4:$BE$23,BD$48,FALSE)</f>
        <v>#N/A</v>
      </c>
      <c r="BE53" s="321" t="e">
        <f ca="1">VLOOKUP($H53,'3.Tasks'!$B$4:$BE$23,BE$48,FALSE)</f>
        <v>#N/A</v>
      </c>
      <c r="BF53" s="389"/>
      <c r="BG53" s="389"/>
      <c r="BH53" s="389"/>
      <c r="BI53" s="389"/>
      <c r="BJ53" s="389"/>
      <c r="BK53" s="389"/>
      <c r="BL53" s="389"/>
      <c r="BM53" s="389"/>
      <c r="BN53" s="389"/>
      <c r="BO53" s="389"/>
      <c r="BP53" s="389"/>
      <c r="BQ53" s="389"/>
      <c r="BR53" s="389"/>
      <c r="BS53" s="389"/>
      <c r="BT53" s="389"/>
      <c r="BU53" s="389"/>
      <c r="BV53" s="389"/>
      <c r="BW53" s="389"/>
      <c r="BX53" s="389"/>
      <c r="BY53" s="389"/>
    </row>
    <row r="54" spans="2:110" s="304" customFormat="1" hidden="1" x14ac:dyDescent="0.25">
      <c r="B54" s="169"/>
      <c r="G54" s="675"/>
      <c r="H54" s="676" t="s">
        <v>844</v>
      </c>
      <c r="I54" s="676"/>
      <c r="J54" s="319">
        <f ca="1">VLOOKUP($H54,'3.Tasks'!$B$4:$BE$23,J$48,FALSE)</f>
        <v>0</v>
      </c>
      <c r="K54" s="320">
        <f ca="1">VLOOKUP($H54,'3.Tasks'!$B$4:$BE$23,K$48,FALSE)</f>
        <v>0</v>
      </c>
      <c r="L54" s="320" t="e">
        <f ca="1">VLOOKUP($H54,'3.Tasks'!$B$4:$BE$23,L$48,FALSE)</f>
        <v>#N/A</v>
      </c>
      <c r="M54" s="320" t="e">
        <f ca="1">VLOOKUP($H54,'3.Tasks'!$B$4:$BE$23,M$48,FALSE)</f>
        <v>#N/A</v>
      </c>
      <c r="N54" s="320" t="e">
        <f ca="1">VLOOKUP($H54,'3.Tasks'!$B$4:$BE$23,N$48,FALSE)</f>
        <v>#N/A</v>
      </c>
      <c r="O54" s="320" t="e">
        <f ca="1">VLOOKUP($H54,'3.Tasks'!$B$4:$BE$23,O$48,FALSE)</f>
        <v>#N/A</v>
      </c>
      <c r="P54" s="320" t="e">
        <f ca="1">VLOOKUP($H54,'3.Tasks'!$B$4:$BE$23,P$48,FALSE)</f>
        <v>#N/A</v>
      </c>
      <c r="Q54" s="320" t="e">
        <f ca="1">VLOOKUP($H54,'3.Tasks'!$B$4:$BE$23,Q$48,FALSE)</f>
        <v>#N/A</v>
      </c>
      <c r="R54" s="320" t="e">
        <f ca="1">VLOOKUP($H54,'3.Tasks'!$B$4:$BE$23,R$48,FALSE)</f>
        <v>#N/A</v>
      </c>
      <c r="S54" s="320" t="e">
        <f ca="1">VLOOKUP($H54,'3.Tasks'!$B$4:$BE$23,S$48,FALSE)</f>
        <v>#N/A</v>
      </c>
      <c r="T54" s="320" t="e">
        <f ca="1">VLOOKUP($H54,'3.Tasks'!$B$4:$BE$23,T$48,FALSE)</f>
        <v>#N/A</v>
      </c>
      <c r="U54" s="321" t="e">
        <f ca="1">VLOOKUP($H54,'3.Tasks'!$B$4:$BE$23,U$48,FALSE)</f>
        <v>#N/A</v>
      </c>
      <c r="V54" s="319" t="e">
        <f ca="1">VLOOKUP($H54,'3.Tasks'!$B$4:$BE$23,V$48,FALSE)</f>
        <v>#N/A</v>
      </c>
      <c r="W54" s="320" t="e">
        <f ca="1">VLOOKUP($H54,'3.Tasks'!$B$4:$BE$23,W$48,FALSE)</f>
        <v>#N/A</v>
      </c>
      <c r="X54" s="320" t="e">
        <f ca="1">VLOOKUP($H54,'3.Tasks'!$B$4:$BE$23,X$48,FALSE)</f>
        <v>#N/A</v>
      </c>
      <c r="Y54" s="320" t="e">
        <f ca="1">VLOOKUP($H54,'3.Tasks'!$B$4:$BE$23,Y$48,FALSE)</f>
        <v>#N/A</v>
      </c>
      <c r="Z54" s="320" t="e">
        <f ca="1">VLOOKUP($H54,'3.Tasks'!$B$4:$BE$23,Z$48,FALSE)</f>
        <v>#N/A</v>
      </c>
      <c r="AA54" s="320" t="e">
        <f ca="1">VLOOKUP($H54,'3.Tasks'!$B$4:$BE$23,AA$48,FALSE)</f>
        <v>#N/A</v>
      </c>
      <c r="AB54" s="320" t="e">
        <f ca="1">VLOOKUP($H54,'3.Tasks'!$B$4:$BE$23,AB$48,FALSE)</f>
        <v>#N/A</v>
      </c>
      <c r="AC54" s="320" t="e">
        <f ca="1">VLOOKUP($H54,'3.Tasks'!$B$4:$BE$23,AC$48,FALSE)</f>
        <v>#N/A</v>
      </c>
      <c r="AD54" s="320" t="e">
        <f ca="1">VLOOKUP($H54,'3.Tasks'!$B$4:$BE$23,AD$48,FALSE)</f>
        <v>#N/A</v>
      </c>
      <c r="AE54" s="320" t="e">
        <f ca="1">VLOOKUP($H54,'3.Tasks'!$B$4:$BE$23,AE$48,FALSE)</f>
        <v>#N/A</v>
      </c>
      <c r="AF54" s="320" t="e">
        <f ca="1">VLOOKUP($H54,'3.Tasks'!$B$4:$BE$23,AF$48,FALSE)</f>
        <v>#N/A</v>
      </c>
      <c r="AG54" s="321" t="e">
        <f ca="1">VLOOKUP($H54,'3.Tasks'!$B$4:$BE$23,AG$48,FALSE)</f>
        <v>#N/A</v>
      </c>
      <c r="AH54" s="319" t="e">
        <f ca="1">VLOOKUP($H54,'3.Tasks'!$B$4:$BE$23,AH$48,FALSE)</f>
        <v>#N/A</v>
      </c>
      <c r="AI54" s="320" t="e">
        <f ca="1">VLOOKUP($H54,'3.Tasks'!$B$4:$BE$23,AI$48,FALSE)</f>
        <v>#N/A</v>
      </c>
      <c r="AJ54" s="320" t="e">
        <f ca="1">VLOOKUP($H54,'3.Tasks'!$B$4:$BE$23,AJ$48,FALSE)</f>
        <v>#N/A</v>
      </c>
      <c r="AK54" s="320" t="e">
        <f ca="1">VLOOKUP($H54,'3.Tasks'!$B$4:$BE$23,AK$48,FALSE)</f>
        <v>#N/A</v>
      </c>
      <c r="AL54" s="320" t="e">
        <f ca="1">VLOOKUP($H54,'3.Tasks'!$B$4:$BE$23,AL$48,FALSE)</f>
        <v>#N/A</v>
      </c>
      <c r="AM54" s="320" t="e">
        <f ca="1">VLOOKUP($H54,'3.Tasks'!$B$4:$BE$23,AM$48,FALSE)</f>
        <v>#N/A</v>
      </c>
      <c r="AN54" s="320" t="e">
        <f ca="1">VLOOKUP($H54,'3.Tasks'!$B$4:$BE$23,AN$48,FALSE)</f>
        <v>#N/A</v>
      </c>
      <c r="AO54" s="320" t="e">
        <f ca="1">VLOOKUP($H54,'3.Tasks'!$B$4:$BE$23,AO$48,FALSE)</f>
        <v>#N/A</v>
      </c>
      <c r="AP54" s="320" t="e">
        <f ca="1">VLOOKUP($H54,'3.Tasks'!$B$4:$BE$23,AP$48,FALSE)</f>
        <v>#N/A</v>
      </c>
      <c r="AQ54" s="320" t="e">
        <f ca="1">VLOOKUP($H54,'3.Tasks'!$B$4:$BE$23,AQ$48,FALSE)</f>
        <v>#N/A</v>
      </c>
      <c r="AR54" s="320" t="e">
        <f ca="1">VLOOKUP($H54,'3.Tasks'!$B$4:$BE$23,AR$48,FALSE)</f>
        <v>#N/A</v>
      </c>
      <c r="AS54" s="321" t="e">
        <f ca="1">VLOOKUP($H54,'3.Tasks'!$B$4:$BE$23,AS$48,FALSE)</f>
        <v>#N/A</v>
      </c>
      <c r="AT54" s="319" t="e">
        <f ca="1">VLOOKUP($H54,'3.Tasks'!$B$4:$BE$23,AT$48,FALSE)</f>
        <v>#N/A</v>
      </c>
      <c r="AU54" s="320" t="e">
        <f ca="1">VLOOKUP($H54,'3.Tasks'!$B$4:$BE$23,AU$48,FALSE)</f>
        <v>#N/A</v>
      </c>
      <c r="AV54" s="320" t="e">
        <f ca="1">VLOOKUP($H54,'3.Tasks'!$B$4:$BE$23,AV$48,FALSE)</f>
        <v>#N/A</v>
      </c>
      <c r="AW54" s="320" t="e">
        <f ca="1">VLOOKUP($H54,'3.Tasks'!$B$4:$BE$23,AW$48,FALSE)</f>
        <v>#N/A</v>
      </c>
      <c r="AX54" s="320" t="e">
        <f ca="1">VLOOKUP($H54,'3.Tasks'!$B$4:$BE$23,AX$48,FALSE)</f>
        <v>#N/A</v>
      </c>
      <c r="AY54" s="320" t="e">
        <f ca="1">VLOOKUP($H54,'3.Tasks'!$B$4:$BE$23,AY$48,FALSE)</f>
        <v>#N/A</v>
      </c>
      <c r="AZ54" s="320" t="e">
        <f ca="1">VLOOKUP($H54,'3.Tasks'!$B$4:$BE$23,AZ$48,FALSE)</f>
        <v>#N/A</v>
      </c>
      <c r="BA54" s="320" t="e">
        <f ca="1">VLOOKUP($H54,'3.Tasks'!$B$4:$BE$23,BA$48,FALSE)</f>
        <v>#N/A</v>
      </c>
      <c r="BB54" s="320" t="e">
        <f ca="1">VLOOKUP($H54,'3.Tasks'!$B$4:$BE$23,BB$48,FALSE)</f>
        <v>#N/A</v>
      </c>
      <c r="BC54" s="320" t="e">
        <f ca="1">VLOOKUP($H54,'3.Tasks'!$B$4:$BE$23,BC$48,FALSE)</f>
        <v>#N/A</v>
      </c>
      <c r="BD54" s="320" t="e">
        <f ca="1">VLOOKUP($H54,'3.Tasks'!$B$4:$BE$23,BD$48,FALSE)</f>
        <v>#N/A</v>
      </c>
      <c r="BE54" s="321" t="e">
        <f ca="1">VLOOKUP($H54,'3.Tasks'!$B$4:$BE$23,BE$48,FALSE)</f>
        <v>#N/A</v>
      </c>
      <c r="BZ54" s="347"/>
      <c r="CI54" s="372"/>
      <c r="CJ54" s="372"/>
      <c r="CK54" s="372"/>
      <c r="CL54" s="372"/>
      <c r="CM54" s="372"/>
      <c r="CN54" s="372"/>
      <c r="CO54" s="372"/>
    </row>
    <row r="55" spans="2:110" s="304" customFormat="1" hidden="1" x14ac:dyDescent="0.25">
      <c r="B55" s="344"/>
      <c r="G55" s="675"/>
      <c r="H55" s="676" t="s">
        <v>839</v>
      </c>
      <c r="I55" s="676"/>
      <c r="J55" s="319">
        <f ca="1">VLOOKUP($H55,'3.Tasks'!$B$4:$BE$23,J$48,FALSE)</f>
        <v>0</v>
      </c>
      <c r="K55" s="320">
        <f ca="1">VLOOKUP($H55,'3.Tasks'!$B$4:$BE$23,K$48,FALSE)</f>
        <v>0</v>
      </c>
      <c r="L55" s="320" t="e">
        <f ca="1">VLOOKUP($H55,'3.Tasks'!$B$4:$BE$23,L$48,FALSE)</f>
        <v>#N/A</v>
      </c>
      <c r="M55" s="320" t="e">
        <f ca="1">VLOOKUP($H55,'3.Tasks'!$B$4:$BE$23,M$48,FALSE)</f>
        <v>#N/A</v>
      </c>
      <c r="N55" s="320" t="e">
        <f ca="1">VLOOKUP($H55,'3.Tasks'!$B$4:$BE$23,N$48,FALSE)</f>
        <v>#N/A</v>
      </c>
      <c r="O55" s="320" t="e">
        <f ca="1">VLOOKUP($H55,'3.Tasks'!$B$4:$BE$23,O$48,FALSE)</f>
        <v>#N/A</v>
      </c>
      <c r="P55" s="320" t="e">
        <f ca="1">VLOOKUP($H55,'3.Tasks'!$B$4:$BE$23,P$48,FALSE)</f>
        <v>#N/A</v>
      </c>
      <c r="Q55" s="320" t="e">
        <f ca="1">VLOOKUP($H55,'3.Tasks'!$B$4:$BE$23,Q$48,FALSE)</f>
        <v>#N/A</v>
      </c>
      <c r="R55" s="320" t="e">
        <f ca="1">VLOOKUP($H55,'3.Tasks'!$B$4:$BE$23,R$48,FALSE)</f>
        <v>#N/A</v>
      </c>
      <c r="S55" s="320" t="e">
        <f ca="1">VLOOKUP($H55,'3.Tasks'!$B$4:$BE$23,S$48,FALSE)</f>
        <v>#N/A</v>
      </c>
      <c r="T55" s="320" t="e">
        <f ca="1">VLOOKUP($H55,'3.Tasks'!$B$4:$BE$23,T$48,FALSE)</f>
        <v>#N/A</v>
      </c>
      <c r="U55" s="321" t="e">
        <f ca="1">VLOOKUP($H55,'3.Tasks'!$B$4:$BE$23,U$48,FALSE)</f>
        <v>#N/A</v>
      </c>
      <c r="V55" s="319" t="e">
        <f ca="1">VLOOKUP($H55,'3.Tasks'!$B$4:$BE$23,V$48,FALSE)</f>
        <v>#N/A</v>
      </c>
      <c r="W55" s="320" t="e">
        <f ca="1">VLOOKUP($H55,'3.Tasks'!$B$4:$BE$23,W$48,FALSE)</f>
        <v>#N/A</v>
      </c>
      <c r="X55" s="320" t="e">
        <f ca="1">VLOOKUP($H55,'3.Tasks'!$B$4:$BE$23,X$48,FALSE)</f>
        <v>#N/A</v>
      </c>
      <c r="Y55" s="320" t="e">
        <f ca="1">VLOOKUP($H55,'3.Tasks'!$B$4:$BE$23,Y$48,FALSE)</f>
        <v>#N/A</v>
      </c>
      <c r="Z55" s="320" t="e">
        <f ca="1">VLOOKUP($H55,'3.Tasks'!$B$4:$BE$23,Z$48,FALSE)</f>
        <v>#N/A</v>
      </c>
      <c r="AA55" s="320" t="e">
        <f ca="1">VLOOKUP($H55,'3.Tasks'!$B$4:$BE$23,AA$48,FALSE)</f>
        <v>#N/A</v>
      </c>
      <c r="AB55" s="320" t="e">
        <f ca="1">VLOOKUP($H55,'3.Tasks'!$B$4:$BE$23,AB$48,FALSE)</f>
        <v>#N/A</v>
      </c>
      <c r="AC55" s="320" t="e">
        <f ca="1">VLOOKUP($H55,'3.Tasks'!$B$4:$BE$23,AC$48,FALSE)</f>
        <v>#N/A</v>
      </c>
      <c r="AD55" s="320" t="e">
        <f ca="1">VLOOKUP($H55,'3.Tasks'!$B$4:$BE$23,AD$48,FALSE)</f>
        <v>#N/A</v>
      </c>
      <c r="AE55" s="320" t="e">
        <f ca="1">VLOOKUP($H55,'3.Tasks'!$B$4:$BE$23,AE$48,FALSE)</f>
        <v>#N/A</v>
      </c>
      <c r="AF55" s="320" t="e">
        <f ca="1">VLOOKUP($H55,'3.Tasks'!$B$4:$BE$23,AF$48,FALSE)</f>
        <v>#N/A</v>
      </c>
      <c r="AG55" s="321" t="e">
        <f ca="1">VLOOKUP($H55,'3.Tasks'!$B$4:$BE$23,AG$48,FALSE)</f>
        <v>#N/A</v>
      </c>
      <c r="AH55" s="319" t="e">
        <f ca="1">VLOOKUP($H55,'3.Tasks'!$B$4:$BE$23,AH$48,FALSE)</f>
        <v>#N/A</v>
      </c>
      <c r="AI55" s="320" t="e">
        <f ca="1">VLOOKUP($H55,'3.Tasks'!$B$4:$BE$23,AI$48,FALSE)</f>
        <v>#N/A</v>
      </c>
      <c r="AJ55" s="320" t="e">
        <f ca="1">VLOOKUP($H55,'3.Tasks'!$B$4:$BE$23,AJ$48,FALSE)</f>
        <v>#N/A</v>
      </c>
      <c r="AK55" s="320" t="e">
        <f ca="1">VLOOKUP($H55,'3.Tasks'!$B$4:$BE$23,AK$48,FALSE)</f>
        <v>#N/A</v>
      </c>
      <c r="AL55" s="320" t="e">
        <f ca="1">VLOOKUP($H55,'3.Tasks'!$B$4:$BE$23,AL$48,FALSE)</f>
        <v>#N/A</v>
      </c>
      <c r="AM55" s="320" t="e">
        <f ca="1">VLOOKUP($H55,'3.Tasks'!$B$4:$BE$23,AM$48,FALSE)</f>
        <v>#N/A</v>
      </c>
      <c r="AN55" s="320" t="e">
        <f ca="1">VLOOKUP($H55,'3.Tasks'!$B$4:$BE$23,AN$48,FALSE)</f>
        <v>#N/A</v>
      </c>
      <c r="AO55" s="320" t="e">
        <f ca="1">VLOOKUP($H55,'3.Tasks'!$B$4:$BE$23,AO$48,FALSE)</f>
        <v>#N/A</v>
      </c>
      <c r="AP55" s="320" t="e">
        <f ca="1">VLOOKUP($H55,'3.Tasks'!$B$4:$BE$23,AP$48,FALSE)</f>
        <v>#N/A</v>
      </c>
      <c r="AQ55" s="320" t="e">
        <f ca="1">VLOOKUP($H55,'3.Tasks'!$B$4:$BE$23,AQ$48,FALSE)</f>
        <v>#N/A</v>
      </c>
      <c r="AR55" s="320" t="e">
        <f ca="1">VLOOKUP($H55,'3.Tasks'!$B$4:$BE$23,AR$48,FALSE)</f>
        <v>#N/A</v>
      </c>
      <c r="AS55" s="321" t="e">
        <f ca="1">VLOOKUP($H55,'3.Tasks'!$B$4:$BE$23,AS$48,FALSE)</f>
        <v>#N/A</v>
      </c>
      <c r="AT55" s="319" t="e">
        <f ca="1">VLOOKUP($H55,'3.Tasks'!$B$4:$BE$23,AT$48,FALSE)</f>
        <v>#N/A</v>
      </c>
      <c r="AU55" s="320" t="e">
        <f ca="1">VLOOKUP($H55,'3.Tasks'!$B$4:$BE$23,AU$48,FALSE)</f>
        <v>#N/A</v>
      </c>
      <c r="AV55" s="320" t="e">
        <f ca="1">VLOOKUP($H55,'3.Tasks'!$B$4:$BE$23,AV$48,FALSE)</f>
        <v>#N/A</v>
      </c>
      <c r="AW55" s="320" t="e">
        <f ca="1">VLOOKUP($H55,'3.Tasks'!$B$4:$BE$23,AW$48,FALSE)</f>
        <v>#N/A</v>
      </c>
      <c r="AX55" s="320" t="e">
        <f ca="1">VLOOKUP($H55,'3.Tasks'!$B$4:$BE$23,AX$48,FALSE)</f>
        <v>#N/A</v>
      </c>
      <c r="AY55" s="320" t="e">
        <f ca="1">VLOOKUP($H55,'3.Tasks'!$B$4:$BE$23,AY$48,FALSE)</f>
        <v>#N/A</v>
      </c>
      <c r="AZ55" s="320" t="e">
        <f ca="1">VLOOKUP($H55,'3.Tasks'!$B$4:$BE$23,AZ$48,FALSE)</f>
        <v>#N/A</v>
      </c>
      <c r="BA55" s="320" t="e">
        <f ca="1">VLOOKUP($H55,'3.Tasks'!$B$4:$BE$23,BA$48,FALSE)</f>
        <v>#N/A</v>
      </c>
      <c r="BB55" s="320" t="e">
        <f ca="1">VLOOKUP($H55,'3.Tasks'!$B$4:$BE$23,BB$48,FALSE)</f>
        <v>#N/A</v>
      </c>
      <c r="BC55" s="320" t="e">
        <f ca="1">VLOOKUP($H55,'3.Tasks'!$B$4:$BE$23,BC$48,FALSE)</f>
        <v>#N/A</v>
      </c>
      <c r="BD55" s="320" t="e">
        <f ca="1">VLOOKUP($H55,'3.Tasks'!$B$4:$BE$23,BD$48,FALSE)</f>
        <v>#N/A</v>
      </c>
      <c r="BE55" s="321" t="e">
        <f ca="1">VLOOKUP($H55,'3.Tasks'!$B$4:$BE$23,BE$48,FALSE)</f>
        <v>#N/A</v>
      </c>
      <c r="BZ55" s="347"/>
      <c r="CI55" s="372"/>
      <c r="CJ55" s="372"/>
      <c r="CK55" s="372"/>
      <c r="CL55" s="372"/>
      <c r="CM55" s="372"/>
      <c r="CN55" s="372"/>
      <c r="CO55" s="372"/>
    </row>
    <row r="56" spans="2:110" hidden="1" x14ac:dyDescent="0.25">
      <c r="B56" s="348" t="s">
        <v>294</v>
      </c>
      <c r="C56" s="304"/>
    </row>
    <row r="57" spans="2:110" hidden="1" x14ac:dyDescent="0.25">
      <c r="B57" s="304" t="s">
        <v>292</v>
      </c>
      <c r="C57" s="304" t="s">
        <v>721</v>
      </c>
    </row>
    <row r="58" spans="2:110" hidden="1" x14ac:dyDescent="0.25">
      <c r="B58" s="304" t="s">
        <v>84</v>
      </c>
      <c r="C58" s="304" t="s">
        <v>722</v>
      </c>
    </row>
    <row r="59" spans="2:110" hidden="1" x14ac:dyDescent="0.25">
      <c r="B59" s="304"/>
      <c r="C59" s="304" t="s">
        <v>723</v>
      </c>
    </row>
    <row r="60" spans="2:110" hidden="1" x14ac:dyDescent="0.25"/>
    <row r="61" spans="2:110" hidden="1" x14ac:dyDescent="0.25"/>
    <row r="62" spans="2:110" hidden="1" x14ac:dyDescent="0.25"/>
    <row r="63" spans="2:110" hidden="1" x14ac:dyDescent="0.25">
      <c r="B63" s="262" t="s">
        <v>97</v>
      </c>
      <c r="CH63" s="169" t="s">
        <v>45</v>
      </c>
      <c r="CI63" s="506">
        <f ca="1">+CI34+CI35+CI36+CI37+CI38+CI43+CI44+CI45+CI46+CI47+CI48</f>
        <v>0</v>
      </c>
      <c r="CJ63" s="506">
        <f t="shared" ref="CJ63:DA63" ca="1" si="79">+CJ34+CJ35+CJ36+CJ37+CJ38+CJ43+CJ44+CJ45+CJ46+CJ47+CJ48</f>
        <v>0</v>
      </c>
      <c r="CK63" s="506">
        <f t="shared" ca="1" si="79"/>
        <v>0</v>
      </c>
      <c r="CL63" s="506">
        <f t="shared" ca="1" si="79"/>
        <v>0</v>
      </c>
      <c r="CM63" s="506">
        <f t="shared" ca="1" si="79"/>
        <v>0</v>
      </c>
      <c r="CN63" s="506">
        <f t="shared" ca="1" si="79"/>
        <v>0</v>
      </c>
      <c r="CO63" s="506">
        <f t="shared" ca="1" si="79"/>
        <v>0</v>
      </c>
      <c r="CP63" s="506">
        <f t="shared" ca="1" si="79"/>
        <v>0</v>
      </c>
      <c r="CQ63" s="506">
        <f t="shared" ca="1" si="79"/>
        <v>0</v>
      </c>
      <c r="CR63" s="506">
        <f t="shared" ca="1" si="79"/>
        <v>0</v>
      </c>
      <c r="CS63" s="506">
        <f t="shared" ca="1" si="79"/>
        <v>0</v>
      </c>
      <c r="CT63" s="506">
        <f t="shared" ca="1" si="79"/>
        <v>0</v>
      </c>
      <c r="CU63" s="506">
        <f t="shared" ca="1" si="79"/>
        <v>0</v>
      </c>
      <c r="CV63" s="506">
        <f t="shared" ca="1" si="79"/>
        <v>0</v>
      </c>
      <c r="CW63" s="506">
        <f t="shared" ca="1" si="79"/>
        <v>0</v>
      </c>
      <c r="CX63" s="506">
        <f t="shared" ca="1" si="79"/>
        <v>0</v>
      </c>
      <c r="CY63" s="506">
        <f t="shared" ca="1" si="79"/>
        <v>0</v>
      </c>
      <c r="CZ63" s="506">
        <f t="shared" ca="1" si="79"/>
        <v>0</v>
      </c>
      <c r="DA63" s="506">
        <f t="shared" ca="1" si="79"/>
        <v>0</v>
      </c>
      <c r="DB63" s="506">
        <f ca="1">+DB34+DB35+DB36+DB37+DB38+DB43+DB44+DB45+DB46+DB47+DB48</f>
        <v>0</v>
      </c>
    </row>
    <row r="64" spans="2:110" x14ac:dyDescent="0.25">
      <c r="B64" s="549" t="s">
        <v>97</v>
      </c>
      <c r="CB64" s="657" t="s">
        <v>116</v>
      </c>
      <c r="CC64" s="657"/>
      <c r="CD64" s="508"/>
      <c r="CE64" s="508"/>
      <c r="CF64" s="509"/>
      <c r="CG64" s="508"/>
      <c r="CH64" s="508"/>
      <c r="CI64" s="510"/>
      <c r="CJ64" s="510"/>
      <c r="CK64" s="510"/>
      <c r="CL64" s="510"/>
      <c r="CM64" s="510"/>
      <c r="CN64" s="510"/>
      <c r="CO64" s="510"/>
      <c r="CP64" s="508"/>
      <c r="CQ64" s="508"/>
      <c r="CR64" s="508"/>
      <c r="CS64" s="508"/>
      <c r="CT64" s="508"/>
      <c r="CU64" s="508"/>
      <c r="CV64" s="508"/>
      <c r="CW64" s="508"/>
      <c r="CX64" s="508"/>
      <c r="CY64" s="508"/>
      <c r="CZ64" s="508"/>
      <c r="DA64" s="508"/>
      <c r="DB64" s="508"/>
      <c r="DC64" s="511" t="e">
        <f ca="1">+DC48+DC39</f>
        <v>#N/A</v>
      </c>
      <c r="DD64" s="511" t="e">
        <f t="shared" ref="DD64:DF64" ca="1" si="80">+DD48+DD39</f>
        <v>#N/A</v>
      </c>
      <c r="DE64" s="511" t="e">
        <f t="shared" ca="1" si="80"/>
        <v>#N/A</v>
      </c>
      <c r="DF64" s="511" t="e">
        <f t="shared" ca="1" si="80"/>
        <v>#N/A</v>
      </c>
    </row>
    <row r="65" spans="2:2" x14ac:dyDescent="0.25">
      <c r="B65" s="550" t="str">
        <f>+Info!B1</f>
        <v>Ficheiro Apoio_LUMP SUM_V2025.12.15</v>
      </c>
    </row>
  </sheetData>
  <sheetProtection algorithmName="SHA-512" hashValue="yM7WSqF7wLehu88ML48CRkzJfkbO6WwosF+jttKEYxKxyLCl/2SRz43EDnn42ZjNbNKhB35Y0DUGD1kNHd/DcA==" saltValue="Pr3HlzPG62yjGG+PtF0BaQ==" spinCount="100000" sheet="1" objects="1" scenarios="1"/>
  <mergeCells count="41">
    <mergeCell ref="G49:G55"/>
    <mergeCell ref="H49:I49"/>
    <mergeCell ref="H50:I50"/>
    <mergeCell ref="H51:I51"/>
    <mergeCell ref="H52:I52"/>
    <mergeCell ref="H53:I53"/>
    <mergeCell ref="H54:I54"/>
    <mergeCell ref="H55:I55"/>
    <mergeCell ref="D47:F47"/>
    <mergeCell ref="B41:I41"/>
    <mergeCell ref="D44:F44"/>
    <mergeCell ref="D45:F45"/>
    <mergeCell ref="B1:I1"/>
    <mergeCell ref="B3:I3"/>
    <mergeCell ref="D42:F42"/>
    <mergeCell ref="D43:F43"/>
    <mergeCell ref="B32:I32"/>
    <mergeCell ref="AT1:BE1"/>
    <mergeCell ref="AT32:BE32"/>
    <mergeCell ref="AT41:BE41"/>
    <mergeCell ref="D46:F46"/>
    <mergeCell ref="V41:AG41"/>
    <mergeCell ref="AH41:AS41"/>
    <mergeCell ref="V39:AS39"/>
    <mergeCell ref="J1:U1"/>
    <mergeCell ref="J41:U41"/>
    <mergeCell ref="J32:U32"/>
    <mergeCell ref="V1:AG1"/>
    <mergeCell ref="AH1:AS1"/>
    <mergeCell ref="V32:AG32"/>
    <mergeCell ref="AH32:AS32"/>
    <mergeCell ref="BF1:BY1"/>
    <mergeCell ref="BF32:BY32"/>
    <mergeCell ref="DC32:DF32"/>
    <mergeCell ref="DC41:DF41"/>
    <mergeCell ref="CB64:CC64"/>
    <mergeCell ref="CI32:DB32"/>
    <mergeCell ref="CI41:DB41"/>
    <mergeCell ref="CB41:CC41"/>
    <mergeCell ref="CB32:CC32"/>
    <mergeCell ref="BF41:BY41"/>
  </mergeCells>
  <conditionalFormatting sqref="C4 C7:H26 E4:F4 D5:H6">
    <cfRule type="containsBlanks" dxfId="346" priority="275">
      <formula>LEN(TRIM(C4))=0</formula>
    </cfRule>
  </conditionalFormatting>
  <conditionalFormatting sqref="C43:C47">
    <cfRule type="containsBlanks" dxfId="345" priority="280">
      <formula>LEN(TRIM(C43))=0</formula>
    </cfRule>
  </conditionalFormatting>
  <conditionalFormatting sqref="C4:D4 C7:D26 D5:D6">
    <cfRule type="duplicateValues" dxfId="344" priority="274"/>
  </conditionalFormatting>
  <conditionalFormatting sqref="C34:E38">
    <cfRule type="containsBlanks" dxfId="343" priority="206">
      <formula>LEN(TRIM(C34))=0</formula>
    </cfRule>
  </conditionalFormatting>
  <conditionalFormatting sqref="D4 D6:D26">
    <cfRule type="duplicateValues" dxfId="342" priority="282"/>
  </conditionalFormatting>
  <conditionalFormatting sqref="D5">
    <cfRule type="duplicateValues" dxfId="341" priority="208"/>
    <cfRule type="duplicateValues" dxfId="340" priority="281"/>
  </conditionalFormatting>
  <conditionalFormatting sqref="G34:H38">
    <cfRule type="containsBlanks" dxfId="339" priority="326">
      <formula>LEN(TRIM(G34))=0</formula>
    </cfRule>
  </conditionalFormatting>
  <conditionalFormatting sqref="G43:H47">
    <cfRule type="containsBlanks" dxfId="338" priority="325">
      <formula>LEN(TRIM(G43))=0</formula>
    </cfRule>
  </conditionalFormatting>
  <conditionalFormatting sqref="J39:U39">
    <cfRule type="cellIs" dxfId="337" priority="321" operator="equal">
      <formula>0</formula>
    </cfRule>
    <cfRule type="cellIs" dxfId="336" priority="322" operator="equal">
      <formula>1</formula>
    </cfRule>
  </conditionalFormatting>
  <conditionalFormatting sqref="J3:BE3">
    <cfRule type="cellIs" dxfId="335" priority="194" operator="equal">
      <formula>1</formula>
    </cfRule>
    <cfRule type="cellIs" dxfId="334" priority="195" operator="equal">
      <formula>0</formula>
    </cfRule>
  </conditionalFormatting>
  <conditionalFormatting sqref="J4:BE26">
    <cfRule type="cellIs" dxfId="333" priority="180" operator="equal">
      <formula>0</formula>
    </cfRule>
    <cfRule type="cellIs" dxfId="332" priority="181" operator="equal">
      <formula>1</formula>
    </cfRule>
  </conditionalFormatting>
  <conditionalFormatting sqref="J34:BE38">
    <cfRule type="cellIs" dxfId="331" priority="162" operator="equal">
      <formula>1</formula>
    </cfRule>
  </conditionalFormatting>
  <conditionalFormatting sqref="J43:BE47">
    <cfRule type="cellIs" dxfId="330" priority="160" operator="equal">
      <formula>1</formula>
    </cfRule>
  </conditionalFormatting>
  <conditionalFormatting sqref="J49:BE55">
    <cfRule type="cellIs" dxfId="329" priority="164" operator="equal">
      <formula>0</formula>
    </cfRule>
    <cfRule type="cellIs" dxfId="328" priority="165" operator="equal">
      <formula>1</formula>
    </cfRule>
  </conditionalFormatting>
  <conditionalFormatting sqref="J34:BF37 J38:BE38">
    <cfRule type="cellIs" dxfId="327" priority="158" operator="equal">
      <formula>0</formula>
    </cfRule>
  </conditionalFormatting>
  <conditionalFormatting sqref="J43:BF47">
    <cfRule type="cellIs" dxfId="326" priority="156" operator="equal">
      <formula>0</formula>
    </cfRule>
  </conditionalFormatting>
  <conditionalFormatting sqref="BG19:BY26 BF4:BF26">
    <cfRule type="cellIs" dxfId="325" priority="296" operator="equal">
      <formula>0</formula>
    </cfRule>
  </conditionalFormatting>
  <conditionalFormatting sqref="BF4:BF26">
    <cfRule type="cellIs" dxfId="324" priority="273" operator="greaterThan">
      <formula>$BF$27</formula>
    </cfRule>
  </conditionalFormatting>
  <conditionalFormatting sqref="BF34:BF37">
    <cfRule type="cellIs" dxfId="323" priority="157" operator="greaterThan">
      <formula>$BF$27</formula>
    </cfRule>
  </conditionalFormatting>
  <conditionalFormatting sqref="BF43:BF47">
    <cfRule type="cellIs" dxfId="322" priority="155" operator="greaterThan">
      <formula>$BF$27</formula>
    </cfRule>
  </conditionalFormatting>
  <conditionalFormatting sqref="BF2:BY2 BF33:BY33 BF42:BY42">
    <cfRule type="containsText" dxfId="321" priority="211" operator="containsText" text="S/T">
      <formula>NOT(ISERROR(SEARCH("S/T",BF2)))</formula>
    </cfRule>
  </conditionalFormatting>
  <conditionalFormatting sqref="BF27:BY27">
    <cfRule type="cellIs" dxfId="320" priority="286" operator="equal">
      <formula>0</formula>
    </cfRule>
  </conditionalFormatting>
  <conditionalFormatting sqref="BF39:BY39">
    <cfRule type="cellIs" dxfId="319" priority="288" operator="equal">
      <formula>0</formula>
    </cfRule>
  </conditionalFormatting>
  <conditionalFormatting sqref="BF48:BY48">
    <cfRule type="cellIs" dxfId="318" priority="294" operator="equal">
      <formula>0</formula>
    </cfRule>
  </conditionalFormatting>
  <conditionalFormatting sqref="BG4:BG26">
    <cfRule type="cellIs" dxfId="317" priority="272" operator="greaterThan">
      <formula>$BG$27</formula>
    </cfRule>
  </conditionalFormatting>
  <conditionalFormatting sqref="BG34:BG37">
    <cfRule type="cellIs" dxfId="316" priority="250" operator="greaterThan">
      <formula>$BG$39</formula>
    </cfRule>
  </conditionalFormatting>
  <conditionalFormatting sqref="BG43:BG47">
    <cfRule type="cellIs" dxfId="315" priority="230" operator="greaterThan">
      <formula>$BG$48</formula>
    </cfRule>
  </conditionalFormatting>
  <conditionalFormatting sqref="BG34:BY37 BL38:BY38">
    <cfRule type="cellIs" dxfId="314" priority="311" operator="equal">
      <formula>0</formula>
    </cfRule>
  </conditionalFormatting>
  <conditionalFormatting sqref="BG43:BY47">
    <cfRule type="cellIs" dxfId="313" priority="309" operator="equal">
      <formula>0</formula>
    </cfRule>
  </conditionalFormatting>
  <conditionalFormatting sqref="BH4:BH26">
    <cfRule type="cellIs" dxfId="312" priority="269" operator="greaterThan">
      <formula>$BH$27</formula>
    </cfRule>
  </conditionalFormatting>
  <conditionalFormatting sqref="BH34:BH37">
    <cfRule type="cellIs" dxfId="311" priority="249" operator="greaterThan">
      <formula>$BH$39</formula>
    </cfRule>
  </conditionalFormatting>
  <conditionalFormatting sqref="BH43:BH47">
    <cfRule type="cellIs" dxfId="310" priority="229" operator="greaterThan">
      <formula>$BH$48</formula>
    </cfRule>
  </conditionalFormatting>
  <conditionalFormatting sqref="BI4:BI26">
    <cfRule type="cellIs" dxfId="309" priority="268" operator="greaterThan">
      <formula>$BI$27</formula>
    </cfRule>
  </conditionalFormatting>
  <conditionalFormatting sqref="BI34:BI37">
    <cfRule type="cellIs" dxfId="308" priority="248" operator="greaterThan">
      <formula>$BI$39</formula>
    </cfRule>
  </conditionalFormatting>
  <conditionalFormatting sqref="BI43:BI47">
    <cfRule type="cellIs" dxfId="307" priority="228" operator="greaterThan">
      <formula>$BI$48</formula>
    </cfRule>
  </conditionalFormatting>
  <conditionalFormatting sqref="BJ4:BJ26">
    <cfRule type="cellIs" dxfId="306" priority="267" operator="greaterThan">
      <formula>$BJ$27</formula>
    </cfRule>
  </conditionalFormatting>
  <conditionalFormatting sqref="BJ34:BJ37">
    <cfRule type="cellIs" dxfId="305" priority="163" operator="greaterThan">
      <formula>$BJ$39</formula>
    </cfRule>
  </conditionalFormatting>
  <conditionalFormatting sqref="BJ43:BJ47">
    <cfRule type="cellIs" dxfId="304" priority="227" operator="greaterThan">
      <formula>$BJ$48</formula>
    </cfRule>
  </conditionalFormatting>
  <conditionalFormatting sqref="BK4:BK18">
    <cfRule type="cellIs" dxfId="303" priority="300" operator="equal">
      <formula>0</formula>
    </cfRule>
  </conditionalFormatting>
  <conditionalFormatting sqref="BK4:BK26">
    <cfRule type="cellIs" dxfId="302" priority="266" operator="greaterThan">
      <formula>$BK$27</formula>
    </cfRule>
  </conditionalFormatting>
  <conditionalFormatting sqref="BK34:BK37">
    <cfRule type="cellIs" dxfId="301" priority="246" operator="greaterThan">
      <formula>$BK$39</formula>
    </cfRule>
  </conditionalFormatting>
  <conditionalFormatting sqref="BK43:BK47">
    <cfRule type="cellIs" dxfId="300" priority="226" operator="greaterThan">
      <formula>$BK$48</formula>
    </cfRule>
  </conditionalFormatting>
  <conditionalFormatting sqref="BL4:BL26">
    <cfRule type="cellIs" dxfId="299" priority="265" operator="greaterThan">
      <formula>$BL$27</formula>
    </cfRule>
  </conditionalFormatting>
  <conditionalFormatting sqref="BL34:BL38">
    <cfRule type="cellIs" dxfId="298" priority="245" operator="greaterThan">
      <formula>$BL$39</formula>
    </cfRule>
  </conditionalFormatting>
  <conditionalFormatting sqref="BL43:BL47">
    <cfRule type="cellIs" dxfId="297" priority="225" operator="greaterThan">
      <formula>$BL$48</formula>
    </cfRule>
  </conditionalFormatting>
  <conditionalFormatting sqref="BM4:BM26">
    <cfRule type="cellIs" dxfId="296" priority="264" operator="greaterThan">
      <formula>$BM$27</formula>
    </cfRule>
  </conditionalFormatting>
  <conditionalFormatting sqref="BM34:BM38">
    <cfRule type="cellIs" dxfId="295" priority="244" operator="greaterThan">
      <formula>$BM$39</formula>
    </cfRule>
  </conditionalFormatting>
  <conditionalFormatting sqref="BM43:BM47">
    <cfRule type="cellIs" dxfId="294" priority="224" operator="greaterThan">
      <formula>$BM$48</formula>
    </cfRule>
  </conditionalFormatting>
  <conditionalFormatting sqref="BN4:BN26">
    <cfRule type="cellIs" dxfId="293" priority="263" operator="greaterThan">
      <formula>$BN$27</formula>
    </cfRule>
  </conditionalFormatting>
  <conditionalFormatting sqref="BN34:BN38">
    <cfRule type="cellIs" dxfId="292" priority="243" operator="greaterThan">
      <formula>$BN$39</formula>
    </cfRule>
  </conditionalFormatting>
  <conditionalFormatting sqref="BN43:BN47">
    <cfRule type="cellIs" dxfId="291" priority="223" operator="greaterThan">
      <formula>$BN$48</formula>
    </cfRule>
  </conditionalFormatting>
  <conditionalFormatting sqref="BO4:BO26">
    <cfRule type="cellIs" dxfId="290" priority="262" operator="greaterThan">
      <formula>$BO$27</formula>
    </cfRule>
  </conditionalFormatting>
  <conditionalFormatting sqref="BO34:BO38">
    <cfRule type="cellIs" dxfId="289" priority="242" operator="greaterThan">
      <formula>$BO$39</formula>
    </cfRule>
  </conditionalFormatting>
  <conditionalFormatting sqref="BO43:BO47">
    <cfRule type="cellIs" dxfId="288" priority="222" operator="greaterThan">
      <formula>$BO$48</formula>
    </cfRule>
  </conditionalFormatting>
  <conditionalFormatting sqref="BP4:BP26">
    <cfRule type="cellIs" dxfId="287" priority="261" operator="greaterThan">
      <formula>$BP$27</formula>
    </cfRule>
  </conditionalFormatting>
  <conditionalFormatting sqref="BP34:BP38">
    <cfRule type="cellIs" dxfId="286" priority="241" operator="greaterThan">
      <formula>$BP$39</formula>
    </cfRule>
  </conditionalFormatting>
  <conditionalFormatting sqref="BP43:BP47">
    <cfRule type="cellIs" dxfId="285" priority="221" operator="greaterThan">
      <formula>$BP$48</formula>
    </cfRule>
  </conditionalFormatting>
  <conditionalFormatting sqref="BQ4:BQ26">
    <cfRule type="cellIs" dxfId="284" priority="260" operator="greaterThan">
      <formula>$BQ$27</formula>
    </cfRule>
  </conditionalFormatting>
  <conditionalFormatting sqref="BQ34:BQ38">
    <cfRule type="cellIs" dxfId="283" priority="240" operator="greaterThan">
      <formula>$BQ$39</formula>
    </cfRule>
  </conditionalFormatting>
  <conditionalFormatting sqref="BQ43:BQ47">
    <cfRule type="cellIs" dxfId="282" priority="220" operator="greaterThan">
      <formula>$BQ$48</formula>
    </cfRule>
  </conditionalFormatting>
  <conditionalFormatting sqref="BR4:BR26">
    <cfRule type="cellIs" dxfId="281" priority="259" operator="greaterThan">
      <formula>$BR$27</formula>
    </cfRule>
  </conditionalFormatting>
  <conditionalFormatting sqref="BR34:BR38">
    <cfRule type="cellIs" dxfId="280" priority="239" operator="greaterThan">
      <formula>$BR$39</formula>
    </cfRule>
  </conditionalFormatting>
  <conditionalFormatting sqref="BR43:BR47">
    <cfRule type="cellIs" dxfId="279" priority="219" operator="greaterThan">
      <formula>$BR$48</formula>
    </cfRule>
  </conditionalFormatting>
  <conditionalFormatting sqref="BS4:BS26">
    <cfRule type="cellIs" dxfId="278" priority="258" operator="greaterThan">
      <formula>$BS$27</formula>
    </cfRule>
  </conditionalFormatting>
  <conditionalFormatting sqref="BS34:BS38">
    <cfRule type="cellIs" dxfId="277" priority="238" operator="greaterThan">
      <formula>$BS$39</formula>
    </cfRule>
  </conditionalFormatting>
  <conditionalFormatting sqref="BS43:BS47">
    <cfRule type="cellIs" dxfId="276" priority="218" operator="greaterThan">
      <formula>$BS$48</formula>
    </cfRule>
  </conditionalFormatting>
  <conditionalFormatting sqref="BT4:BT26">
    <cfRule type="cellIs" dxfId="275" priority="257" operator="greaterThan">
      <formula>$BT$27</formula>
    </cfRule>
  </conditionalFormatting>
  <conditionalFormatting sqref="BT34:BT38">
    <cfRule type="cellIs" dxfId="274" priority="237" operator="greaterThan">
      <formula>$BT$39</formula>
    </cfRule>
  </conditionalFormatting>
  <conditionalFormatting sqref="BT43:BT47">
    <cfRule type="cellIs" dxfId="273" priority="217" operator="greaterThan">
      <formula>$BT$48</formula>
    </cfRule>
  </conditionalFormatting>
  <conditionalFormatting sqref="BU4:BU26">
    <cfRule type="cellIs" dxfId="272" priority="256" operator="greaterThan">
      <formula>$BU$27</formula>
    </cfRule>
  </conditionalFormatting>
  <conditionalFormatting sqref="BU34:BU38">
    <cfRule type="cellIs" dxfId="271" priority="236" operator="greaterThan">
      <formula>$BU$39</formula>
    </cfRule>
  </conditionalFormatting>
  <conditionalFormatting sqref="BU43:BU47">
    <cfRule type="cellIs" dxfId="270" priority="216" operator="greaterThan">
      <formula>$BU$48</formula>
    </cfRule>
  </conditionalFormatting>
  <conditionalFormatting sqref="BV4:BV26">
    <cfRule type="cellIs" dxfId="269" priority="255" operator="greaterThan">
      <formula>$BV$27</formula>
    </cfRule>
  </conditionalFormatting>
  <conditionalFormatting sqref="BV34:BV38">
    <cfRule type="cellIs" dxfId="268" priority="235" operator="greaterThan">
      <formula>$BV$39</formula>
    </cfRule>
  </conditionalFormatting>
  <conditionalFormatting sqref="BV43:BV47">
    <cfRule type="cellIs" dxfId="267" priority="215" operator="greaterThan">
      <formula>$BV$48</formula>
    </cfRule>
  </conditionalFormatting>
  <conditionalFormatting sqref="BW4:BW26">
    <cfRule type="cellIs" dxfId="266" priority="254" operator="greaterThan">
      <formula>$BW$27</formula>
    </cfRule>
  </conditionalFormatting>
  <conditionalFormatting sqref="BW34:BW38">
    <cfRule type="cellIs" dxfId="265" priority="234" operator="greaterThan">
      <formula>$BW$39</formula>
    </cfRule>
  </conditionalFormatting>
  <conditionalFormatting sqref="BW43:BW47">
    <cfRule type="cellIs" dxfId="264" priority="214" operator="greaterThan">
      <formula>$BW$48</formula>
    </cfRule>
  </conditionalFormatting>
  <conditionalFormatting sqref="BX4:BX26">
    <cfRule type="cellIs" dxfId="263" priority="253" operator="greaterThan">
      <formula>$BX$27</formula>
    </cfRule>
  </conditionalFormatting>
  <conditionalFormatting sqref="BX34:BX38">
    <cfRule type="cellIs" dxfId="262" priority="233" operator="greaterThan">
      <formula>$BX$39</formula>
    </cfRule>
  </conditionalFormatting>
  <conditionalFormatting sqref="BX43:BX47">
    <cfRule type="cellIs" dxfId="261" priority="213" operator="greaterThan">
      <formula>$BX$48</formula>
    </cfRule>
  </conditionalFormatting>
  <conditionalFormatting sqref="BY4:BY26">
    <cfRule type="cellIs" dxfId="260" priority="252" operator="greaterThan">
      <formula>$BY$27</formula>
    </cfRule>
  </conditionalFormatting>
  <conditionalFormatting sqref="BY34:BY38">
    <cfRule type="cellIs" dxfId="259" priority="232" operator="greaterThan">
      <formula>$BY$39</formula>
    </cfRule>
  </conditionalFormatting>
  <conditionalFormatting sqref="BY43:BY47">
    <cfRule type="cellIs" dxfId="258" priority="212" operator="greaterThan">
      <formula>$BY$48</formula>
    </cfRule>
  </conditionalFormatting>
  <conditionalFormatting sqref="CA4:CA26">
    <cfRule type="containsText" dxfId="257" priority="308" operator="containsText" text="Alert">
      <formula>NOT(ISERROR(SEARCH("Alert",CA4)))</formula>
    </cfRule>
  </conditionalFormatting>
  <conditionalFormatting sqref="CA34:CA39">
    <cfRule type="containsText" dxfId="256" priority="303" operator="containsText" text="Alert">
      <formula>NOT(ISERROR(SEARCH("Alert",CA34)))</formula>
    </cfRule>
  </conditionalFormatting>
  <conditionalFormatting sqref="CA43:CA47">
    <cfRule type="containsText" dxfId="255" priority="302" operator="containsText" text="Alert">
      <formula>NOT(ISERROR(SEARCH("Alert",CA43)))</formula>
    </cfRule>
  </conditionalFormatting>
  <conditionalFormatting sqref="CI49:DB49">
    <cfRule type="cellIs" dxfId="254" priority="152" operator="equal">
      <formula>0</formula>
    </cfRule>
  </conditionalFormatting>
  <conditionalFormatting sqref="CI30:CI31">
    <cfRule type="cellIs" dxfId="253" priority="65" operator="equal">
      <formula>0</formula>
    </cfRule>
  </conditionalFormatting>
  <conditionalFormatting sqref="CI30:CI31">
    <cfRule type="cellIs" dxfId="252" priority="64" operator="greaterThan">
      <formula>$BF$27</formula>
    </cfRule>
  </conditionalFormatting>
  <conditionalFormatting sqref="CI29:DB29">
    <cfRule type="containsText" dxfId="251" priority="67" operator="containsText" text="S/T">
      <formula>NOT(ISERROR(SEARCH("S/T",CI29)))</formula>
    </cfRule>
  </conditionalFormatting>
  <conditionalFormatting sqref="CJ30:CJ31">
    <cfRule type="cellIs" dxfId="250" priority="104" operator="greaterThan">
      <formula>$BG$39</formula>
    </cfRule>
  </conditionalFormatting>
  <conditionalFormatting sqref="CJ30:DB31">
    <cfRule type="cellIs" dxfId="249" priority="107" operator="equal">
      <formula>0</formula>
    </cfRule>
  </conditionalFormatting>
  <conditionalFormatting sqref="CK30:CK31">
    <cfRule type="cellIs" dxfId="248" priority="103" operator="greaterThan">
      <formula>$BH$39</formula>
    </cfRule>
  </conditionalFormatting>
  <conditionalFormatting sqref="CL30:CL31">
    <cfRule type="cellIs" dxfId="247" priority="102" operator="greaterThan">
      <formula>$BI$39</formula>
    </cfRule>
  </conditionalFormatting>
  <conditionalFormatting sqref="CM30:CM31">
    <cfRule type="cellIs" dxfId="246" priority="66" operator="greaterThan">
      <formula>$BJ$39</formula>
    </cfRule>
  </conditionalFormatting>
  <conditionalFormatting sqref="CN30:CN31">
    <cfRule type="cellIs" dxfId="245" priority="101" operator="greaterThan">
      <formula>$BK$39</formula>
    </cfRule>
  </conditionalFormatting>
  <conditionalFormatting sqref="CO30:CO31">
    <cfRule type="cellIs" dxfId="244" priority="100" operator="greaterThan">
      <formula>$BL$39</formula>
    </cfRule>
  </conditionalFormatting>
  <conditionalFormatting sqref="CP30:CP31">
    <cfRule type="cellIs" dxfId="243" priority="99" operator="greaterThan">
      <formula>$BM$39</formula>
    </cfRule>
  </conditionalFormatting>
  <conditionalFormatting sqref="CQ30:CQ31">
    <cfRule type="cellIs" dxfId="242" priority="98" operator="greaterThan">
      <formula>$BN$39</formula>
    </cfRule>
  </conditionalFormatting>
  <conditionalFormatting sqref="CR30:CR31">
    <cfRule type="cellIs" dxfId="241" priority="97" operator="greaterThan">
      <formula>$BO$39</formula>
    </cfRule>
  </conditionalFormatting>
  <conditionalFormatting sqref="CS30:CS31">
    <cfRule type="cellIs" dxfId="240" priority="96" operator="greaterThan">
      <formula>$BP$39</formula>
    </cfRule>
  </conditionalFormatting>
  <conditionalFormatting sqref="CT30:CT31">
    <cfRule type="cellIs" dxfId="239" priority="95" operator="greaterThan">
      <formula>$BQ$39</formula>
    </cfRule>
  </conditionalFormatting>
  <conditionalFormatting sqref="CU30:CU31">
    <cfRule type="cellIs" dxfId="238" priority="94" operator="greaterThan">
      <formula>$BR$39</formula>
    </cfRule>
  </conditionalFormatting>
  <conditionalFormatting sqref="CV30:CV31">
    <cfRule type="cellIs" dxfId="237" priority="93" operator="greaterThan">
      <formula>$BS$39</formula>
    </cfRule>
  </conditionalFormatting>
  <conditionalFormatting sqref="CW30:CW31">
    <cfRule type="cellIs" dxfId="236" priority="92" operator="greaterThan">
      <formula>$BT$39</formula>
    </cfRule>
  </conditionalFormatting>
  <conditionalFormatting sqref="CX30:CX31">
    <cfRule type="cellIs" dxfId="235" priority="91" operator="greaterThan">
      <formula>$BU$39</formula>
    </cfRule>
  </conditionalFormatting>
  <conditionalFormatting sqref="CY30:CY31">
    <cfRule type="cellIs" dxfId="234" priority="90" operator="greaterThan">
      <formula>$BV$39</formula>
    </cfRule>
  </conditionalFormatting>
  <conditionalFormatting sqref="CZ30:CZ31">
    <cfRule type="cellIs" dxfId="233" priority="89" operator="greaterThan">
      <formula>$BW$39</formula>
    </cfRule>
  </conditionalFormatting>
  <conditionalFormatting sqref="DA30:DA31">
    <cfRule type="cellIs" dxfId="232" priority="88" operator="greaterThan">
      <formula>$BX$39</formula>
    </cfRule>
  </conditionalFormatting>
  <conditionalFormatting sqref="DB30:DB31">
    <cfRule type="cellIs" dxfId="231" priority="87" operator="greaterThan">
      <formula>$BY$39</formula>
    </cfRule>
  </conditionalFormatting>
  <conditionalFormatting sqref="CI34:DB38">
    <cfRule type="cellIs" dxfId="230" priority="18" operator="equal">
      <formula>0</formula>
    </cfRule>
  </conditionalFormatting>
  <conditionalFormatting sqref="CI33:DB33 CI42:DB42">
    <cfRule type="containsText" dxfId="229" priority="20" operator="containsText" text="S/T">
      <formula>NOT(ISERROR(SEARCH("S/T",CI33)))</formula>
    </cfRule>
  </conditionalFormatting>
  <conditionalFormatting sqref="BF38">
    <cfRule type="cellIs" dxfId="228" priority="8" operator="equal">
      <formula>0</formula>
    </cfRule>
  </conditionalFormatting>
  <conditionalFormatting sqref="BF38">
    <cfRule type="cellIs" dxfId="227" priority="7" operator="greaterThan">
      <formula>$BF$27</formula>
    </cfRule>
  </conditionalFormatting>
  <conditionalFormatting sqref="BG38">
    <cfRule type="cellIs" dxfId="226" priority="13" operator="greaterThan">
      <formula>$BG$39</formula>
    </cfRule>
  </conditionalFormatting>
  <conditionalFormatting sqref="BG38:BK38">
    <cfRule type="cellIs" dxfId="225" priority="14" operator="equal">
      <formula>0</formula>
    </cfRule>
  </conditionalFormatting>
  <conditionalFormatting sqref="BH38">
    <cfRule type="cellIs" dxfId="224" priority="12" operator="greaterThan">
      <formula>$BH$39</formula>
    </cfRule>
  </conditionalFormatting>
  <conditionalFormatting sqref="BI38">
    <cfRule type="cellIs" dxfId="223" priority="11" operator="greaterThan">
      <formula>$BI$39</formula>
    </cfRule>
  </conditionalFormatting>
  <conditionalFormatting sqref="BJ38">
    <cfRule type="cellIs" dxfId="222" priority="9" operator="greaterThan">
      <formula>$BJ$39</formula>
    </cfRule>
  </conditionalFormatting>
  <conditionalFormatting sqref="BK38">
    <cfRule type="cellIs" dxfId="221" priority="10" operator="greaterThan">
      <formula>$BK$39</formula>
    </cfRule>
  </conditionalFormatting>
  <conditionalFormatting sqref="CI43:DB47">
    <cfRule type="cellIs" dxfId="220" priority="6" operator="equal">
      <formula>0</formula>
    </cfRule>
  </conditionalFormatting>
  <conditionalFormatting sqref="CI43:DB47">
    <cfRule type="cellIs" dxfId="219" priority="5" operator="greaterThan">
      <formula>$BF$27</formula>
    </cfRule>
  </conditionalFormatting>
  <conditionalFormatting sqref="DC33:DF33">
    <cfRule type="containsText" dxfId="218" priority="4" operator="containsText" text="S/T">
      <formula>NOT(ISERROR(SEARCH("S/T",DC33)))</formula>
    </cfRule>
  </conditionalFormatting>
  <conditionalFormatting sqref="DC42:DF42">
    <cfRule type="containsText" dxfId="217" priority="3" operator="containsText" text="S/T">
      <formula>NOT(ISERROR(SEARCH("S/T",DC42)))</formula>
    </cfRule>
  </conditionalFormatting>
  <conditionalFormatting sqref="C5:C6">
    <cfRule type="containsBlanks" dxfId="216" priority="2">
      <formula>LEN(TRIM(C5))=0</formula>
    </cfRule>
  </conditionalFormatting>
  <conditionalFormatting sqref="C5:C6">
    <cfRule type="duplicateValues" dxfId="215" priority="1"/>
  </conditionalFormatting>
  <dataValidations count="8">
    <dataValidation type="list" allowBlank="1" showInputMessage="1" showErrorMessage="1" sqref="C34:C39" xr:uid="{CB48F34F-5487-4EEC-A343-DA2F4D5C5317}">
      <formula1>"NÃO,SIM"</formula1>
    </dataValidation>
    <dataValidation type="list" allowBlank="1" showInputMessage="1" showErrorMessage="1" sqref="E39" xr:uid="{B2E0681E-EFF1-473E-BBA0-5D8B59CE8A5A}">
      <formula1>"Doutorado,Mestre,Licenciado,Sem Grau"</formula1>
    </dataValidation>
    <dataValidation allowBlank="1" showInputMessage="1" showErrorMessage="1" promptTitle="Institution" prompt="Institution to which you are associated in the scope of the research project" sqref="E2" xr:uid="{DC8D88A2-F50F-4B17-A07C-1A6699086C70}"/>
    <dataValidation allowBlank="1" showInputMessage="1" showErrorMessage="1" promptTitle="(months)" prompt="(months)" sqref="H2" xr:uid="{4DA99DF2-F803-47A0-A0EC-4ABE834F6433}"/>
    <dataValidation allowBlank="1" showInputMessage="1" showErrorMessage="1" promptTitle="Person*month" prompt="Person*month" sqref="I2" xr:uid="{39FF8110-5D06-46C2-9905-838BBDEAC72A}"/>
    <dataValidation allowBlank="1" showInputMessage="1" showErrorMessage="1" promptTitle="GRAU" prompt="Quadro Nacional de Qualificações - See Sheet 4.1" sqref="F33" xr:uid="{CFC8A430-3858-4D17-9B76-31115ADD076A}"/>
    <dataValidation allowBlank="1" showInputMessage="1" showErrorMessage="1" promptTitle="TRU" prompt="See values on Sheet 4.1" sqref="D33" xr:uid="{B2954663-9833-4B3D-BE9D-87EF3F130658}"/>
    <dataValidation allowBlank="1" showInputMessage="1" showErrorMessage="1" promptTitle="Start Month" prompt="The month of integration on the team  (e.g.: 1 = 1st month of the project)." sqref="G2 G33 G42" xr:uid="{6C31DA34-4C19-4D15-BC02-FDE139B8C8B6}"/>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2">
        <x14:dataValidation type="whole" allowBlank="1" showInputMessage="1" showErrorMessage="1" xr:uid="{3BEC5B0B-27AB-47F3-AC18-165B781AEA21}">
          <x14:formula1>
            <xm:f>1</xm:f>
          </x14:formula1>
          <x14:formula2>
            <xm:f>'1.G.Data'!C14-3</xm:f>
          </x14:formula2>
          <xm:sqref>G43:G47</xm:sqref>
        </x14:dataValidation>
        <x14:dataValidation type="whole" allowBlank="1" showInputMessage="1" showErrorMessage="1" xr:uid="{A351BBF9-7EBA-47FF-8EAF-FB580CA7BECE}">
          <x14:formula1>
            <xm:f>3</xm:f>
          </x14:formula1>
          <x14:formula2>
            <xm:f>'1.G.Data'!C14</xm:f>
          </x14:formula2>
          <xm:sqref>H43:H47</xm:sqref>
        </x14:dataValidation>
        <x14:dataValidation type="list" allowBlank="1" showInputMessage="1" showErrorMessage="1" xr:uid="{C8FD297F-8742-48A6-AEE8-43174EBF42B8}">
          <x14:formula1>
            <xm:f>'4.2'!$A$4:$A$7</xm:f>
          </x14:formula1>
          <xm:sqref>C43:C47</xm:sqref>
        </x14:dataValidation>
        <x14:dataValidation type="list" allowBlank="1" showInputMessage="1" showErrorMessage="1" xr:uid="{C6C84297-1E8C-49D6-B0FA-1C01BB001094}">
          <x14:formula1>
            <xm:f>'2.Inst.'!$A$32:$A$42</xm:f>
          </x14:formula1>
          <xm:sqref>E4:E18</xm:sqref>
        </x14:dataValidation>
        <x14:dataValidation type="list" allowBlank="1" showInputMessage="1" showErrorMessage="1" xr:uid="{EDE341A7-1707-4A75-8E21-58923F63CA92}">
          <x14:formula1>
            <xm:f>'4.1'!$B$17:$B$57</xm:f>
          </x14:formula1>
          <xm:sqref>D34:D39</xm:sqref>
        </x14:dataValidation>
        <x14:dataValidation type="list" allowBlank="1" showInputMessage="1" showErrorMessage="1" xr:uid="{C10E180C-00F5-4C1B-BA3A-9A9BBA9B5604}">
          <x14:formula1>
            <xm:f>'4.1'!$U$23:$U$25</xm:f>
          </x14:formula1>
          <xm:sqref>E34 E38</xm:sqref>
        </x14:dataValidation>
        <x14:dataValidation type="list" allowBlank="1" showInputMessage="1" showErrorMessage="1" xr:uid="{6A747D24-7C49-4CB7-A3B5-59A24BB9EDA7}">
          <x14:formula1>
            <xm:f>'4.1'!$V$23:$V$25</xm:f>
          </x14:formula1>
          <xm:sqref>E35:E36</xm:sqref>
        </x14:dataValidation>
        <x14:dataValidation type="list" allowBlank="1" showInputMessage="1" showErrorMessage="1" xr:uid="{CEB8ACED-A5C8-4849-B13D-8A528EE3FC6D}">
          <x14:formula1>
            <xm:f>'4.1'!$X$23:$X$25</xm:f>
          </x14:formula1>
          <xm:sqref>E37</xm:sqref>
        </x14:dataValidation>
        <x14:dataValidation type="list" allowBlank="1" showInputMessage="1" showErrorMessage="1" xr:uid="{A5844CEB-BA7F-4D3E-8090-F6FDCBD1EFFF}">
          <x14:formula1>
            <xm:f>'3.Tasks'!$B$4:$B$23</xm:f>
          </x14:formula1>
          <xm:sqref>H49:I55</xm:sqref>
        </x14:dataValidation>
        <x14:dataValidation type="whole" allowBlank="1" showInputMessage="1" showErrorMessage="1" xr:uid="{F92B3D1A-A197-409D-904D-1CF169EF4441}">
          <x14:formula1>
            <xm:f>1</xm:f>
          </x14:formula1>
          <x14:formula2>
            <xm:f>'1.G.Data'!C$14+1-G4</xm:f>
          </x14:formula2>
          <xm:sqref>H4</xm:sqref>
        </x14:dataValidation>
        <x14:dataValidation type="whole" allowBlank="1" showInputMessage="1" showErrorMessage="1" xr:uid="{1F098AD9-5DDF-41BA-923B-665CBE5E4123}">
          <x14:formula1>
            <xm:f>1</xm:f>
          </x14:formula1>
          <x14:formula2>
            <xm:f>'1.G.Data'!C1048561</xm:f>
          </x14:formula2>
          <xm:sqref>G5:G26 G34:G38</xm:sqref>
        </x14:dataValidation>
        <x14:dataValidation type="whole" allowBlank="1" showInputMessage="1" showErrorMessage="1" xr:uid="{E3EB1549-9D9F-4892-9133-5D16BD72F453}">
          <x14:formula1>
            <xm:f>1</xm:f>
          </x14:formula1>
          <x14:formula2>
            <xm:f>'1.G.Data'!C1048561</xm:f>
          </x14:formula2>
          <xm:sqref>H5:H26 H34:H38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4FCFF-7EDC-4A85-8928-933276D7D979}">
  <dimension ref="A1:BS63"/>
  <sheetViews>
    <sheetView zoomScale="90" zoomScaleNormal="90" workbookViewId="0">
      <pane xSplit="2" ySplit="4" topLeftCell="C5" activePane="bottomRight" state="frozen"/>
      <selection activeCell="F41" sqref="F41"/>
      <selection pane="topRight" activeCell="F41" sqref="F41"/>
      <selection pane="bottomLeft" activeCell="F41" sqref="F41"/>
      <selection pane="bottomRight" activeCell="BW23" sqref="A23:BW23"/>
    </sheetView>
  </sheetViews>
  <sheetFormatPr defaultColWidth="8.85546875" defaultRowHeight="15" x14ac:dyDescent="0.25"/>
  <cols>
    <col min="1" max="1" width="7.42578125" customWidth="1"/>
    <col min="2" max="2" width="12.42578125" customWidth="1"/>
    <col min="3" max="3" width="8.85546875" customWidth="1"/>
    <col min="4" max="4" width="10.42578125" customWidth="1"/>
    <col min="5" max="5" width="16.42578125" customWidth="1"/>
    <col min="6" max="10" width="7.42578125" customWidth="1"/>
    <col min="11" max="11" width="9.85546875" customWidth="1"/>
    <col min="12" max="12" width="8.85546875" customWidth="1"/>
    <col min="13" max="13" width="7.42578125" customWidth="1"/>
    <col min="14" max="14" width="8.42578125" customWidth="1"/>
    <col min="15" max="18" width="7.42578125" customWidth="1"/>
    <col min="19" max="19" width="7.42578125" hidden="1" customWidth="1"/>
    <col min="20" max="41" width="8.42578125" hidden="1" customWidth="1"/>
    <col min="42" max="42" width="9.42578125" hidden="1" customWidth="1"/>
    <col min="43" max="61" width="8.42578125" hidden="1" customWidth="1"/>
    <col min="62" max="62" width="9.140625" customWidth="1"/>
    <col min="63" max="71" width="9.140625" hidden="1" customWidth="1"/>
    <col min="72" max="110" width="9.140625" customWidth="1"/>
  </cols>
  <sheetData>
    <row r="1" spans="1:70" hidden="1" x14ac:dyDescent="0.25"/>
    <row r="2" spans="1:70" ht="15.75" hidden="1" thickBot="1" x14ac:dyDescent="0.3">
      <c r="D2">
        <f ca="1">HLOOKUP(C3,$BM$11:$BR$12,2,FALSE)</f>
        <v>2</v>
      </c>
      <c r="M2">
        <f ca="1">HLOOKUP(L3,$BM$11:$BR$12,2,FALSE)</f>
        <v>3</v>
      </c>
      <c r="V2">
        <f ca="1">HLOOKUP(U3,$BM$11:$BR$12,2,FALSE)</f>
        <v>4</v>
      </c>
      <c r="AE2">
        <f ca="1">HLOOKUP(AD3,$BM$11:$BR$12,2,FALSE)</f>
        <v>5</v>
      </c>
    </row>
    <row r="3" spans="1:70" hidden="1" x14ac:dyDescent="0.25">
      <c r="C3" s="677">
        <f ca="1">+'4.Team'!J41</f>
        <v>2025</v>
      </c>
      <c r="D3" s="678"/>
      <c r="E3" s="678"/>
      <c r="F3" s="678"/>
      <c r="G3" s="678"/>
      <c r="H3" s="678"/>
      <c r="I3" s="678"/>
      <c r="J3" s="678"/>
      <c r="K3" s="679"/>
      <c r="L3" s="677">
        <f ca="1">+C3+1</f>
        <v>2026</v>
      </c>
      <c r="M3" s="678"/>
      <c r="N3" s="678"/>
      <c r="O3" s="678"/>
      <c r="P3" s="678"/>
      <c r="Q3" s="678"/>
      <c r="R3" s="678"/>
      <c r="S3" s="678"/>
      <c r="T3" s="679"/>
      <c r="U3" s="677">
        <f ca="1">+L3+1</f>
        <v>2027</v>
      </c>
      <c r="V3" s="678"/>
      <c r="W3" s="678"/>
      <c r="X3" s="678"/>
      <c r="Y3" s="678"/>
      <c r="Z3" s="678"/>
      <c r="AA3" s="678"/>
      <c r="AB3" s="678"/>
      <c r="AC3" s="679"/>
      <c r="AD3" s="677">
        <f ca="1">+U3+1</f>
        <v>2028</v>
      </c>
      <c r="AE3" s="678"/>
      <c r="AF3" s="678"/>
      <c r="AG3" s="678"/>
      <c r="AH3" s="678"/>
      <c r="AI3" s="678"/>
      <c r="AJ3" s="678"/>
      <c r="AK3" s="678"/>
      <c r="AL3" s="679"/>
      <c r="AM3" s="680" t="s">
        <v>152</v>
      </c>
      <c r="AN3" s="680" t="s">
        <v>113</v>
      </c>
      <c r="AO3" s="684" t="s">
        <v>934</v>
      </c>
      <c r="AP3" s="682" t="s">
        <v>38</v>
      </c>
      <c r="AQ3" s="683"/>
      <c r="AR3" s="683"/>
      <c r="AS3" s="683"/>
      <c r="AT3" s="683"/>
      <c r="AU3" s="683"/>
      <c r="AV3" s="683"/>
      <c r="AW3" s="683"/>
      <c r="AX3" s="683"/>
      <c r="AY3" s="683"/>
      <c r="AZ3" s="683"/>
      <c r="BA3" s="683"/>
      <c r="BB3" s="683"/>
      <c r="BC3" s="683"/>
      <c r="BD3" s="683"/>
      <c r="BE3" s="683"/>
      <c r="BF3" s="683"/>
      <c r="BG3" s="683"/>
      <c r="BH3" s="683"/>
      <c r="BI3" s="683"/>
      <c r="BJ3" s="83"/>
    </row>
    <row r="4" spans="1:70" hidden="1" x14ac:dyDescent="0.25">
      <c r="B4" t="s">
        <v>12</v>
      </c>
      <c r="C4" s="72" t="s">
        <v>110</v>
      </c>
      <c r="D4" s="73" t="s">
        <v>1004</v>
      </c>
      <c r="E4" s="73" t="s">
        <v>1003</v>
      </c>
      <c r="F4" s="73" t="s">
        <v>111</v>
      </c>
      <c r="G4" s="73" t="s">
        <v>112</v>
      </c>
      <c r="H4" s="73" t="s">
        <v>114</v>
      </c>
      <c r="I4" s="73" t="s">
        <v>115</v>
      </c>
      <c r="J4" s="73" t="s">
        <v>77</v>
      </c>
      <c r="K4" s="74" t="s">
        <v>116</v>
      </c>
      <c r="L4" s="72" t="s">
        <v>110</v>
      </c>
      <c r="M4" s="73" t="s">
        <v>1004</v>
      </c>
      <c r="N4" s="73" t="s">
        <v>1003</v>
      </c>
      <c r="O4" s="73" t="s">
        <v>111</v>
      </c>
      <c r="P4" s="73" t="s">
        <v>112</v>
      </c>
      <c r="Q4" s="73" t="s">
        <v>114</v>
      </c>
      <c r="R4" s="73" t="s">
        <v>115</v>
      </c>
      <c r="S4" s="73" t="s">
        <v>77</v>
      </c>
      <c r="T4" s="74" t="s">
        <v>116</v>
      </c>
      <c r="U4" s="72" t="s">
        <v>110</v>
      </c>
      <c r="V4" s="73" t="s">
        <v>1004</v>
      </c>
      <c r="W4" s="73" t="s">
        <v>1003</v>
      </c>
      <c r="X4" s="73" t="s">
        <v>111</v>
      </c>
      <c r="Y4" s="73" t="s">
        <v>112</v>
      </c>
      <c r="Z4" s="73" t="s">
        <v>114</v>
      </c>
      <c r="AA4" s="73" t="s">
        <v>115</v>
      </c>
      <c r="AB4" s="73" t="s">
        <v>77</v>
      </c>
      <c r="AC4" s="74" t="s">
        <v>116</v>
      </c>
      <c r="AD4" s="72" t="s">
        <v>110</v>
      </c>
      <c r="AE4" s="73" t="s">
        <v>1004</v>
      </c>
      <c r="AF4" s="73" t="s">
        <v>1003</v>
      </c>
      <c r="AG4" s="73" t="s">
        <v>111</v>
      </c>
      <c r="AH4" s="73" t="s">
        <v>112</v>
      </c>
      <c r="AI4" s="73" t="s">
        <v>114</v>
      </c>
      <c r="AJ4" s="73" t="s">
        <v>115</v>
      </c>
      <c r="AK4" s="73" t="s">
        <v>77</v>
      </c>
      <c r="AL4" s="74" t="s">
        <v>116</v>
      </c>
      <c r="AM4" s="681"/>
      <c r="AN4" s="681"/>
      <c r="AO4" s="685"/>
      <c r="AP4" s="12" t="s">
        <v>18</v>
      </c>
      <c r="AQ4" s="12" t="s">
        <v>19</v>
      </c>
      <c r="AR4" s="12" t="s">
        <v>20</v>
      </c>
      <c r="AS4" s="12" t="s">
        <v>21</v>
      </c>
      <c r="AT4" s="12" t="s">
        <v>22</v>
      </c>
      <c r="AU4" s="12" t="s">
        <v>23</v>
      </c>
      <c r="AV4" s="12" t="s">
        <v>24</v>
      </c>
      <c r="AW4" s="12" t="s">
        <v>25</v>
      </c>
      <c r="AX4" s="12" t="s">
        <v>26</v>
      </c>
      <c r="AY4" s="12" t="s">
        <v>27</v>
      </c>
      <c r="AZ4" s="12" t="s">
        <v>28</v>
      </c>
      <c r="BA4" s="12" t="s">
        <v>29</v>
      </c>
      <c r="BB4" s="12" t="s">
        <v>30</v>
      </c>
      <c r="BC4" s="12" t="s">
        <v>31</v>
      </c>
      <c r="BD4" s="12" t="s">
        <v>32</v>
      </c>
      <c r="BE4" s="12" t="s">
        <v>33</v>
      </c>
      <c r="BF4" s="12" t="s">
        <v>34</v>
      </c>
      <c r="BG4" s="12" t="s">
        <v>35</v>
      </c>
      <c r="BH4" s="12" t="s">
        <v>36</v>
      </c>
      <c r="BI4" s="12" t="s">
        <v>37</v>
      </c>
      <c r="BJ4" s="13" t="s">
        <v>109</v>
      </c>
      <c r="BK4">
        <f ca="1">+C3</f>
        <v>2025</v>
      </c>
      <c r="BL4">
        <f ca="1">+L3</f>
        <v>2026</v>
      </c>
      <c r="BM4">
        <f ca="1">+U3</f>
        <v>2027</v>
      </c>
      <c r="BN4">
        <f ca="1">+AD3</f>
        <v>2028</v>
      </c>
    </row>
    <row r="5" spans="1:70" hidden="1" x14ac:dyDescent="0.25">
      <c r="A5" t="s">
        <v>64</v>
      </c>
      <c r="B5" s="11">
        <f>+'4.Team'!D34</f>
        <v>0</v>
      </c>
      <c r="C5" s="67" t="e">
        <f ca="1">SUM('4.Team'!J34:U34)</f>
        <v>#N/A</v>
      </c>
      <c r="D5" s="69">
        <f>IF(B5=0,0,VLOOKUP($B5,$BL$16:$BR$57,D$2,FALSE))</f>
        <v>0</v>
      </c>
      <c r="E5" s="69" t="e">
        <f ca="1">+C5*D5</f>
        <v>#N/A</v>
      </c>
      <c r="F5" s="69" t="e">
        <f ca="1">+C5/12*D5</f>
        <v>#N/A</v>
      </c>
      <c r="G5" s="97" t="e">
        <f ca="1">+C5/12*D5</f>
        <v>#N/A</v>
      </c>
      <c r="H5" s="69" t="e">
        <f ca="1">C5*11/12*$B$14</f>
        <v>#N/A</v>
      </c>
      <c r="I5" s="69" t="e">
        <f ca="1">(E5+F5+G5)*$B$13</f>
        <v>#N/A</v>
      </c>
      <c r="J5" s="69" t="e">
        <f ca="1">(E5+F5+G5)*$B$12</f>
        <v>#N/A</v>
      </c>
      <c r="K5" s="98" t="e">
        <f ca="1">SUM(E5:J5)</f>
        <v>#N/A</v>
      </c>
      <c r="L5" s="67" t="e">
        <f ca="1">SUM('4.Team'!V34:AG34)</f>
        <v>#N/A</v>
      </c>
      <c r="M5" s="69">
        <f>IF(B5=0,0,VLOOKUP($B5,$BL$16:$BR$57,M$2,FALSE))</f>
        <v>0</v>
      </c>
      <c r="N5" s="69" t="e">
        <f ca="1">+L5*M5</f>
        <v>#N/A</v>
      </c>
      <c r="O5" s="69" t="e">
        <f ca="1">+L5/12*M5</f>
        <v>#N/A</v>
      </c>
      <c r="P5" s="97" t="e">
        <f ca="1">+L5/12*M5</f>
        <v>#N/A</v>
      </c>
      <c r="Q5" s="69" t="e">
        <f ca="1">L5*11/12*$B$14*1.03</f>
        <v>#N/A</v>
      </c>
      <c r="R5" s="69" t="e">
        <f ca="1">(N5+O5+P5)*$B$13</f>
        <v>#N/A</v>
      </c>
      <c r="S5" s="69" t="e">
        <f ca="1">(N5+O5+P5)*$B$12</f>
        <v>#N/A</v>
      </c>
      <c r="T5" s="98" t="e">
        <f ca="1">SUM(N5:S5)</f>
        <v>#N/A</v>
      </c>
      <c r="U5" s="67" t="e">
        <f ca="1">SUM('4.Team'!AH34:AS34)</f>
        <v>#N/A</v>
      </c>
      <c r="V5" s="69">
        <f>IF(B5=0,0,VLOOKUP($B5,$BL$16:$BR$57,V$2,FALSE))</f>
        <v>0</v>
      </c>
      <c r="W5" s="69" t="e">
        <f ca="1">+U5*V5</f>
        <v>#N/A</v>
      </c>
      <c r="X5" s="69" t="e">
        <f ca="1">+U5/12*V5</f>
        <v>#N/A</v>
      </c>
      <c r="Y5" s="97" t="e">
        <f ca="1">+U5/12*V5</f>
        <v>#N/A</v>
      </c>
      <c r="Z5" s="69" t="e">
        <f ca="1">U5*11/12*$B$14*1.06</f>
        <v>#N/A</v>
      </c>
      <c r="AA5" s="69" t="e">
        <f ca="1">(W5+X5+Y5)*$B$13</f>
        <v>#N/A</v>
      </c>
      <c r="AB5" s="69" t="e">
        <f ca="1">(W5+X5+Y5)*$B$12</f>
        <v>#N/A</v>
      </c>
      <c r="AC5" s="98" t="e">
        <f ca="1">SUM(W5:AB5)</f>
        <v>#N/A</v>
      </c>
      <c r="AD5" s="67" t="e">
        <f ca="1">SUM('4.Team'!AT34:BE34)</f>
        <v>#N/A</v>
      </c>
      <c r="AE5" s="69">
        <f>IF(B5=0,0,VLOOKUP($B5,$BL$16:$BR$57,AE$2,FALSE))</f>
        <v>0</v>
      </c>
      <c r="AF5" s="69" t="e">
        <f ca="1">+AD5*AE5</f>
        <v>#N/A</v>
      </c>
      <c r="AG5" s="69" t="e">
        <f ca="1">+AD5/12*AE5</f>
        <v>#N/A</v>
      </c>
      <c r="AH5" s="97" t="e">
        <f ca="1">+AD5/12*AE5</f>
        <v>#N/A</v>
      </c>
      <c r="AI5" s="69" t="e">
        <f ca="1">AD5*11/12*$B$14*1.06</f>
        <v>#N/A</v>
      </c>
      <c r="AJ5" s="69" t="e">
        <f ca="1">(AF5+AG5+AH5)*$B$13</f>
        <v>#N/A</v>
      </c>
      <c r="AK5" s="69" t="e">
        <f ca="1">(AF5+AG5+AH5)*$B$12</f>
        <v>#N/A</v>
      </c>
      <c r="AL5" s="98" t="e">
        <f ca="1">SUM(AF5:AK5)</f>
        <v>#N/A</v>
      </c>
      <c r="AM5" s="103" t="e">
        <f ca="1">ROUNDUP((K5+T5+AC5+AL5),0)</f>
        <v>#N/A</v>
      </c>
      <c r="AN5" s="210" t="e">
        <f ca="1">(IF(AD5&gt;0,AE5,IF(U5&gt;0,V5,IF(L5&gt;0,M5,D5))))/30*(C5+L5+U5+AD5)*2</f>
        <v>#N/A</v>
      </c>
      <c r="AO5" s="103">
        <f>+'4.Team'!I34</f>
        <v>0</v>
      </c>
      <c r="AP5" s="474" t="e">
        <f ca="1">IF($AM5=0,0,('4.Team'!BF34*$AM5/$AO5))</f>
        <v>#N/A</v>
      </c>
      <c r="AQ5" s="474" t="e">
        <f ca="1">IF($AM5=0,0,('4.Team'!BG34*$AM5/$AO5))</f>
        <v>#N/A</v>
      </c>
      <c r="AR5" s="474" t="e">
        <f ca="1">IF($AM5=0,0,('4.Team'!BH34*$AM5/$AO5))</f>
        <v>#N/A</v>
      </c>
      <c r="AS5" s="474" t="e">
        <f ca="1">IF($AM5=0,0,('4.Team'!BI34*$AM5/$AO5))</f>
        <v>#N/A</v>
      </c>
      <c r="AT5" s="474" t="e">
        <f ca="1">IF($AM5=0,0,('4.Team'!BJ34*$AM5/$AO5))</f>
        <v>#N/A</v>
      </c>
      <c r="AU5" s="474" t="e">
        <f ca="1">IF($AM5=0,0,('4.Team'!BK34*$AM5/$AO5))</f>
        <v>#N/A</v>
      </c>
      <c r="AV5" s="474" t="e">
        <f ca="1">IF($AM5=0,0,('4.Team'!BL34*$AM5/$AO5))</f>
        <v>#N/A</v>
      </c>
      <c r="AW5" s="474" t="e">
        <f ca="1">IF($AM5=0,0,('4.Team'!BM34*$AM5/$AO5))</f>
        <v>#N/A</v>
      </c>
      <c r="AX5" s="474" t="e">
        <f ca="1">IF($AM5=0,0,('4.Team'!BN34*$AM5/$AO5))</f>
        <v>#N/A</v>
      </c>
      <c r="AY5" s="474" t="e">
        <f ca="1">IF($AM5=0,0,('4.Team'!BO34*$AM5/$AO5))</f>
        <v>#N/A</v>
      </c>
      <c r="AZ5" s="474" t="e">
        <f ca="1">IF($AM5=0,0,('4.Team'!BP34*$AM5/$AO5))</f>
        <v>#N/A</v>
      </c>
      <c r="BA5" s="474" t="e">
        <f ca="1">IF($AM5=0,0,('4.Team'!BQ34*$AM5/$AO5))</f>
        <v>#N/A</v>
      </c>
      <c r="BB5" s="474" t="e">
        <f ca="1">IF($AM5=0,0,('4.Team'!BR34*$AM5/$AO5))</f>
        <v>#N/A</v>
      </c>
      <c r="BC5" s="474" t="e">
        <f ca="1">IF($AM5=0,0,('4.Team'!BS34*$AM5/$AO5))</f>
        <v>#N/A</v>
      </c>
      <c r="BD5" s="474" t="e">
        <f ca="1">IF($AM5=0,0,('4.Team'!BT34*$AM5/$AO5))</f>
        <v>#N/A</v>
      </c>
      <c r="BE5" s="474" t="e">
        <f ca="1">IF($AM5=0,0,('4.Team'!BU34*$AM5/$AO5))</f>
        <v>#N/A</v>
      </c>
      <c r="BF5" s="474" t="e">
        <f ca="1">IF($AM5=0,0,('4.Team'!BV34*$AM5/$AO5))</f>
        <v>#N/A</v>
      </c>
      <c r="BG5" s="474" t="e">
        <f ca="1">IF($AM5=0,0,('4.Team'!BW34*$AM5/$AO5))</f>
        <v>#N/A</v>
      </c>
      <c r="BH5" s="474" t="e">
        <f ca="1">IF($AM5=0,0,('4.Team'!BX34*$AM5/$AO5))</f>
        <v>#N/A</v>
      </c>
      <c r="BI5" s="474" t="e">
        <f ca="1">IF($AM5=0,0,('4.Team'!BY34*$AM5/$AO5))</f>
        <v>#N/A</v>
      </c>
      <c r="BK5" s="473"/>
    </row>
    <row r="6" spans="1:70" hidden="1" x14ac:dyDescent="0.25">
      <c r="A6" t="s">
        <v>65</v>
      </c>
      <c r="B6" s="11">
        <f>+'4.Team'!D35</f>
        <v>0</v>
      </c>
      <c r="C6" s="67" t="e">
        <f ca="1">SUM('4.Team'!J35:U35)</f>
        <v>#N/A</v>
      </c>
      <c r="D6" s="69">
        <f t="shared" ref="D6:D9" si="0">IF(B6=0,0,VLOOKUP($B6,$BL$16:$BR$57,D$2,FALSE))</f>
        <v>0</v>
      </c>
      <c r="E6" s="69" t="e">
        <f ca="1">+C6*D6</f>
        <v>#N/A</v>
      </c>
      <c r="F6" s="69" t="e">
        <f t="shared" ref="F6:F9" ca="1" si="1">+C6/12*D6</f>
        <v>#N/A</v>
      </c>
      <c r="G6" s="97" t="e">
        <f t="shared" ref="G6:G9" ca="1" si="2">+C6/12*D6</f>
        <v>#N/A</v>
      </c>
      <c r="H6" s="69" t="e">
        <f ca="1">C6*11/12*$B$14</f>
        <v>#N/A</v>
      </c>
      <c r="I6" s="69" t="e">
        <f t="shared" ref="I6:I9" ca="1" si="3">(E6+F6+G6)*$B$13</f>
        <v>#N/A</v>
      </c>
      <c r="J6" s="69" t="e">
        <f t="shared" ref="J6:J9" ca="1" si="4">(E6+F6+G6)*$B$12</f>
        <v>#N/A</v>
      </c>
      <c r="K6" s="98" t="e">
        <f ca="1">SUM(E6:J6)</f>
        <v>#N/A</v>
      </c>
      <c r="L6" s="67" t="e">
        <f ca="1">SUM('4.Team'!V35:AG35)</f>
        <v>#N/A</v>
      </c>
      <c r="M6" s="69">
        <f t="shared" ref="M6:M9" si="5">IF(B6=0,0,VLOOKUP($B6,$BL$16:$BR$57,M$2,FALSE))</f>
        <v>0</v>
      </c>
      <c r="N6" s="69" t="e">
        <f t="shared" ref="N6:N9" ca="1" si="6">+L6*M6</f>
        <v>#N/A</v>
      </c>
      <c r="O6" s="69" t="e">
        <f t="shared" ref="O6:O9" ca="1" si="7">+L6/12*M6</f>
        <v>#N/A</v>
      </c>
      <c r="P6" s="97" t="e">
        <f t="shared" ref="P6:P9" ca="1" si="8">+L6/12*M6</f>
        <v>#N/A</v>
      </c>
      <c r="Q6" s="69" t="e">
        <f ca="1">L6*11/12*$B$14*1.03</f>
        <v>#N/A</v>
      </c>
      <c r="R6" s="69" t="e">
        <f t="shared" ref="R6:R8" ca="1" si="9">(N6+O6+P6)*$B$13</f>
        <v>#N/A</v>
      </c>
      <c r="S6" s="69" t="e">
        <f t="shared" ref="S6:S8" ca="1" si="10">(N6+O6+P6)*$B$12</f>
        <v>#N/A</v>
      </c>
      <c r="T6" s="98" t="e">
        <f ca="1">SUM(N6:S6)</f>
        <v>#N/A</v>
      </c>
      <c r="U6" s="67" t="e">
        <f ca="1">SUM('4.Team'!AH35:AS35)</f>
        <v>#N/A</v>
      </c>
      <c r="V6" s="69">
        <f t="shared" ref="V6:V9" si="11">IF(B6=0,0,VLOOKUP($B6,$BL$16:$BR$57,V$2,FALSE))</f>
        <v>0</v>
      </c>
      <c r="W6" s="69" t="e">
        <f t="shared" ref="W6:W9" ca="1" si="12">+U6*V6</f>
        <v>#N/A</v>
      </c>
      <c r="X6" s="69" t="e">
        <f t="shared" ref="X6:X9" ca="1" si="13">+U6/12*V6</f>
        <v>#N/A</v>
      </c>
      <c r="Y6" s="97" t="e">
        <f t="shared" ref="Y6:Y9" ca="1" si="14">+U6/12*V6</f>
        <v>#N/A</v>
      </c>
      <c r="Z6" s="69" t="e">
        <f ca="1">U6*11/12*$B$14*1.06</f>
        <v>#N/A</v>
      </c>
      <c r="AA6" s="69" t="e">
        <f t="shared" ref="AA6:AA8" ca="1" si="15">(W6+X6+Y6)*$B$13</f>
        <v>#N/A</v>
      </c>
      <c r="AB6" s="69" t="e">
        <f t="shared" ref="AB6:AB8" ca="1" si="16">(W6+X6+Y6)*$B$12</f>
        <v>#N/A</v>
      </c>
      <c r="AC6" s="98" t="e">
        <f ca="1">SUM(W6:AB6)</f>
        <v>#N/A</v>
      </c>
      <c r="AD6" s="67" t="e">
        <f ca="1">SUM('4.Team'!AT35:BE35)</f>
        <v>#N/A</v>
      </c>
      <c r="AE6" s="69">
        <f t="shared" ref="AE6:AE9" si="17">IF(B6=0,0,VLOOKUP($B6,$BL$16:$BR$57,AE$2,FALSE))</f>
        <v>0</v>
      </c>
      <c r="AF6" s="69" t="e">
        <f t="shared" ref="AF6:AF9" ca="1" si="18">+AD6*AE6</f>
        <v>#N/A</v>
      </c>
      <c r="AG6" s="69" t="e">
        <f t="shared" ref="AG6:AG9" ca="1" si="19">+AD6/12*AE6</f>
        <v>#N/A</v>
      </c>
      <c r="AH6" s="97" t="e">
        <f t="shared" ref="AH6:AH9" ca="1" si="20">+AD6/12*AE6</f>
        <v>#N/A</v>
      </c>
      <c r="AI6" s="69" t="e">
        <f ca="1">AD6*11/12*$B$14*1.06</f>
        <v>#N/A</v>
      </c>
      <c r="AJ6" s="69" t="e">
        <f t="shared" ref="AJ6:AJ8" ca="1" si="21">(AF6+AG6+AH6)*$B$13</f>
        <v>#N/A</v>
      </c>
      <c r="AK6" s="69" t="e">
        <f t="shared" ref="AK6:AK8" ca="1" si="22">(AF6+AG6+AH6)*$B$12</f>
        <v>#N/A</v>
      </c>
      <c r="AL6" s="98" t="e">
        <f ca="1">SUM(AF6:AK6)</f>
        <v>#N/A</v>
      </c>
      <c r="AM6" s="103" t="e">
        <f t="shared" ref="AM6:AM9" ca="1" si="23">ROUNDUP((K6+T6+AC6+AL6),0)</f>
        <v>#N/A</v>
      </c>
      <c r="AN6" s="210" t="e">
        <f t="shared" ref="AN6:AN9" ca="1" si="24">(IF(AD6&gt;0,AE6,IF(U6&gt;0,V6,IF(L6&gt;0,M6,D6))))/30*(C6+L6+U6+AD6)*2</f>
        <v>#N/A</v>
      </c>
      <c r="AO6" s="103">
        <f>+'4.Team'!I35</f>
        <v>0</v>
      </c>
      <c r="AP6" s="474" t="e">
        <f ca="1">IF($AM6=0,0,('4.Team'!BF35*$AM6/$AO6))</f>
        <v>#N/A</v>
      </c>
      <c r="AQ6" s="474" t="e">
        <f ca="1">IF($AM6=0,0,('4.Team'!BG35*$AM6/$AO6))</f>
        <v>#N/A</v>
      </c>
      <c r="AR6" s="474" t="e">
        <f ca="1">IF($AM6=0,0,('4.Team'!BH35*$AM6/$AO6))</f>
        <v>#N/A</v>
      </c>
      <c r="AS6" s="474" t="e">
        <f ca="1">IF($AM6=0,0,('4.Team'!BI35*$AM6/$AO6))</f>
        <v>#N/A</v>
      </c>
      <c r="AT6" s="474" t="e">
        <f ca="1">IF($AM6=0,0,('4.Team'!BJ35*$AM6/$AO6))</f>
        <v>#N/A</v>
      </c>
      <c r="AU6" s="474" t="e">
        <f ca="1">IF($AM6=0,0,('4.Team'!BK35*$AM6/$AO6))</f>
        <v>#N/A</v>
      </c>
      <c r="AV6" s="474" t="e">
        <f ca="1">IF($AM6=0,0,('4.Team'!BL35*$AM6/$AO6))</f>
        <v>#N/A</v>
      </c>
      <c r="AW6" s="474" t="e">
        <f ca="1">IF($AM6=0,0,('4.Team'!BM35*$AM6/$AO6))</f>
        <v>#N/A</v>
      </c>
      <c r="AX6" s="474" t="e">
        <f ca="1">IF($AM6=0,0,('4.Team'!BN35*$AM6/$AO6))</f>
        <v>#N/A</v>
      </c>
      <c r="AY6" s="474" t="e">
        <f ca="1">IF($AM6=0,0,('4.Team'!BO35*$AM6/$AO6))</f>
        <v>#N/A</v>
      </c>
      <c r="AZ6" s="474" t="e">
        <f ca="1">IF($AM6=0,0,('4.Team'!BP35*$AM6/$AO6))</f>
        <v>#N/A</v>
      </c>
      <c r="BA6" s="474" t="e">
        <f ca="1">IF($AM6=0,0,('4.Team'!BQ35*$AM6/$AO6))</f>
        <v>#N/A</v>
      </c>
      <c r="BB6" s="474" t="e">
        <f ca="1">IF($AM6=0,0,('4.Team'!BR35*$AM6/$AO6))</f>
        <v>#N/A</v>
      </c>
      <c r="BC6" s="474" t="e">
        <f ca="1">IF($AM6=0,0,('4.Team'!BS35*$AM6/$AO6))</f>
        <v>#N/A</v>
      </c>
      <c r="BD6" s="474" t="e">
        <f ca="1">IF($AM6=0,0,('4.Team'!BT35*$AM6/$AO6))</f>
        <v>#N/A</v>
      </c>
      <c r="BE6" s="474" t="e">
        <f ca="1">IF($AM6=0,0,('4.Team'!BU35*$AM6/$AO6))</f>
        <v>#N/A</v>
      </c>
      <c r="BF6" s="474" t="e">
        <f ca="1">IF($AM6=0,0,('4.Team'!BV35*$AM6/$AO6))</f>
        <v>#N/A</v>
      </c>
      <c r="BG6" s="474" t="e">
        <f ca="1">IF($AM6=0,0,('4.Team'!BW35*$AM6/$AO6))</f>
        <v>#N/A</v>
      </c>
      <c r="BH6" s="474" t="e">
        <f ca="1">IF($AM6=0,0,('4.Team'!BX35*$AM6/$AO6))</f>
        <v>#N/A</v>
      </c>
      <c r="BI6" s="474" t="e">
        <f ca="1">IF($AM6=0,0,('4.Team'!BY35*$AM6/$AO6))</f>
        <v>#N/A</v>
      </c>
    </row>
    <row r="7" spans="1:70" hidden="1" x14ac:dyDescent="0.25">
      <c r="A7" t="s">
        <v>66</v>
      </c>
      <c r="B7" s="11">
        <f>+'4.Team'!D36</f>
        <v>0</v>
      </c>
      <c r="C7" s="67" t="e">
        <f ca="1">SUM('4.Team'!J36:U36)</f>
        <v>#N/A</v>
      </c>
      <c r="D7" s="69">
        <f t="shared" si="0"/>
        <v>0</v>
      </c>
      <c r="E7" s="69" t="e">
        <f t="shared" ref="E7:E9" ca="1" si="25">+C7*D7</f>
        <v>#N/A</v>
      </c>
      <c r="F7" s="69" t="e">
        <f t="shared" ca="1" si="1"/>
        <v>#N/A</v>
      </c>
      <c r="G7" s="97" t="e">
        <f t="shared" ca="1" si="2"/>
        <v>#N/A</v>
      </c>
      <c r="H7" s="69" t="e">
        <f ca="1">C7*11/12*$B$14</f>
        <v>#N/A</v>
      </c>
      <c r="I7" s="69" t="e">
        <f t="shared" ca="1" si="3"/>
        <v>#N/A</v>
      </c>
      <c r="J7" s="69" t="e">
        <f t="shared" ca="1" si="4"/>
        <v>#N/A</v>
      </c>
      <c r="K7" s="98" t="e">
        <f ca="1">SUM(E7:J7)</f>
        <v>#N/A</v>
      </c>
      <c r="L7" s="67" t="e">
        <f ca="1">SUM('4.Team'!V36:AG36)</f>
        <v>#N/A</v>
      </c>
      <c r="M7" s="69">
        <f t="shared" si="5"/>
        <v>0</v>
      </c>
      <c r="N7" s="69" t="e">
        <f t="shared" ca="1" si="6"/>
        <v>#N/A</v>
      </c>
      <c r="O7" s="69" t="e">
        <f t="shared" ca="1" si="7"/>
        <v>#N/A</v>
      </c>
      <c r="P7" s="97" t="e">
        <f t="shared" ca="1" si="8"/>
        <v>#N/A</v>
      </c>
      <c r="Q7" s="69" t="e">
        <f ca="1">L7*11/12*$B$14*1.03</f>
        <v>#N/A</v>
      </c>
      <c r="R7" s="69" t="e">
        <f t="shared" ca="1" si="9"/>
        <v>#N/A</v>
      </c>
      <c r="S7" s="69" t="e">
        <f t="shared" ca="1" si="10"/>
        <v>#N/A</v>
      </c>
      <c r="T7" s="98" t="e">
        <f ca="1">SUM(N7:S7)</f>
        <v>#N/A</v>
      </c>
      <c r="U7" s="67" t="e">
        <f ca="1">SUM('4.Team'!AH36:AS36)</f>
        <v>#N/A</v>
      </c>
      <c r="V7" s="69">
        <f t="shared" si="11"/>
        <v>0</v>
      </c>
      <c r="W7" s="69" t="e">
        <f t="shared" ca="1" si="12"/>
        <v>#N/A</v>
      </c>
      <c r="X7" s="69" t="e">
        <f t="shared" ca="1" si="13"/>
        <v>#N/A</v>
      </c>
      <c r="Y7" s="97" t="e">
        <f t="shared" ca="1" si="14"/>
        <v>#N/A</v>
      </c>
      <c r="Z7" s="69" t="e">
        <f ca="1">U7*11/12*$B$14*1.06</f>
        <v>#N/A</v>
      </c>
      <c r="AA7" s="69" t="e">
        <f t="shared" ca="1" si="15"/>
        <v>#N/A</v>
      </c>
      <c r="AB7" s="69" t="e">
        <f t="shared" ca="1" si="16"/>
        <v>#N/A</v>
      </c>
      <c r="AC7" s="98" t="e">
        <f ca="1">SUM(W7:AB7)</f>
        <v>#N/A</v>
      </c>
      <c r="AD7" s="67" t="e">
        <f ca="1">SUM('4.Team'!AT36:BE36)</f>
        <v>#N/A</v>
      </c>
      <c r="AE7" s="69">
        <f t="shared" si="17"/>
        <v>0</v>
      </c>
      <c r="AF7" s="69" t="e">
        <f t="shared" ca="1" si="18"/>
        <v>#N/A</v>
      </c>
      <c r="AG7" s="69" t="e">
        <f t="shared" ca="1" si="19"/>
        <v>#N/A</v>
      </c>
      <c r="AH7" s="97" t="e">
        <f t="shared" ca="1" si="20"/>
        <v>#N/A</v>
      </c>
      <c r="AI7" s="69" t="e">
        <f ca="1">AD7*11/12*$B$14*1.06</f>
        <v>#N/A</v>
      </c>
      <c r="AJ7" s="69" t="e">
        <f t="shared" ca="1" si="21"/>
        <v>#N/A</v>
      </c>
      <c r="AK7" s="69" t="e">
        <f t="shared" ca="1" si="22"/>
        <v>#N/A</v>
      </c>
      <c r="AL7" s="98" t="e">
        <f ca="1">SUM(AF7:AK7)</f>
        <v>#N/A</v>
      </c>
      <c r="AM7" s="103" t="e">
        <f t="shared" ca="1" si="23"/>
        <v>#N/A</v>
      </c>
      <c r="AN7" s="210" t="e">
        <f t="shared" ca="1" si="24"/>
        <v>#N/A</v>
      </c>
      <c r="AO7" s="103">
        <f>+'4.Team'!I36</f>
        <v>0</v>
      </c>
      <c r="AP7" s="474" t="e">
        <f ca="1">IF($AM7=0,0,('4.Team'!BF36*$AM7/$AO7))</f>
        <v>#N/A</v>
      </c>
      <c r="AQ7" s="474" t="e">
        <f ca="1">IF($AM7=0,0,('4.Team'!BG36*$AM7/$AO7))</f>
        <v>#N/A</v>
      </c>
      <c r="AR7" s="474" t="e">
        <f ca="1">IF($AM7=0,0,('4.Team'!BH36*$AM7/$AO7))</f>
        <v>#N/A</v>
      </c>
      <c r="AS7" s="474" t="e">
        <f ca="1">IF($AM7=0,0,('4.Team'!BI36*$AM7/$AO7))</f>
        <v>#N/A</v>
      </c>
      <c r="AT7" s="474" t="e">
        <f ca="1">IF($AM7=0,0,('4.Team'!BJ36*$AM7/$AO7))</f>
        <v>#N/A</v>
      </c>
      <c r="AU7" s="474" t="e">
        <f ca="1">IF($AM7=0,0,('4.Team'!BK36*$AM7/$AO7))</f>
        <v>#N/A</v>
      </c>
      <c r="AV7" s="474" t="e">
        <f ca="1">IF($AM7=0,0,('4.Team'!BL36*$AM7/$AO7))</f>
        <v>#N/A</v>
      </c>
      <c r="AW7" s="474" t="e">
        <f ca="1">IF($AM7=0,0,('4.Team'!BM36*$AM7/$AO7))</f>
        <v>#N/A</v>
      </c>
      <c r="AX7" s="474" t="e">
        <f ca="1">IF($AM7=0,0,('4.Team'!BN36*$AM7/$AO7))</f>
        <v>#N/A</v>
      </c>
      <c r="AY7" s="474" t="e">
        <f ca="1">IF($AM7=0,0,('4.Team'!BO36*$AM7/$AO7))</f>
        <v>#N/A</v>
      </c>
      <c r="AZ7" s="474" t="e">
        <f ca="1">IF($AM7=0,0,('4.Team'!BP36*$AM7/$AO7))</f>
        <v>#N/A</v>
      </c>
      <c r="BA7" s="474" t="e">
        <f ca="1">IF($AM7=0,0,('4.Team'!BQ36*$AM7/$AO7))</f>
        <v>#N/A</v>
      </c>
      <c r="BB7" s="474" t="e">
        <f ca="1">IF($AM7=0,0,('4.Team'!BR36*$AM7/$AO7))</f>
        <v>#N/A</v>
      </c>
      <c r="BC7" s="474" t="e">
        <f ca="1">IF($AM7=0,0,('4.Team'!BS36*$AM7/$AO7))</f>
        <v>#N/A</v>
      </c>
      <c r="BD7" s="474" t="e">
        <f ca="1">IF($AM7=0,0,('4.Team'!BT36*$AM7/$AO7))</f>
        <v>#N/A</v>
      </c>
      <c r="BE7" s="474" t="e">
        <f ca="1">IF($AM7=0,0,('4.Team'!BU36*$AM7/$AO7))</f>
        <v>#N/A</v>
      </c>
      <c r="BF7" s="474" t="e">
        <f ca="1">IF($AM7=0,0,('4.Team'!BV36*$AM7/$AO7))</f>
        <v>#N/A</v>
      </c>
      <c r="BG7" s="474" t="e">
        <f ca="1">IF($AM7=0,0,('4.Team'!BW36*$AM7/$AO7))</f>
        <v>#N/A</v>
      </c>
      <c r="BH7" s="474" t="e">
        <f ca="1">IF($AM7=0,0,('4.Team'!BX36*$AM7/$AO7))</f>
        <v>#N/A</v>
      </c>
      <c r="BI7" s="474" t="e">
        <f ca="1">IF($AM7=0,0,('4.Team'!BY36*$AM7/$AO7))</f>
        <v>#N/A</v>
      </c>
    </row>
    <row r="8" spans="1:70" hidden="1" x14ac:dyDescent="0.25">
      <c r="A8" t="s">
        <v>67</v>
      </c>
      <c r="B8" s="11">
        <f>+'4.Team'!D37</f>
        <v>0</v>
      </c>
      <c r="C8" s="67" t="e">
        <f ca="1">SUM('4.Team'!J37:U37)</f>
        <v>#N/A</v>
      </c>
      <c r="D8" s="69">
        <f t="shared" si="0"/>
        <v>0</v>
      </c>
      <c r="E8" s="69" t="e">
        <f t="shared" ca="1" si="25"/>
        <v>#N/A</v>
      </c>
      <c r="F8" s="69" t="e">
        <f t="shared" ca="1" si="1"/>
        <v>#N/A</v>
      </c>
      <c r="G8" s="97" t="e">
        <f t="shared" ca="1" si="2"/>
        <v>#N/A</v>
      </c>
      <c r="H8" s="69" t="e">
        <f ca="1">C8*11/12*$B$14</f>
        <v>#N/A</v>
      </c>
      <c r="I8" s="69" t="e">
        <f t="shared" ca="1" si="3"/>
        <v>#N/A</v>
      </c>
      <c r="J8" s="69" t="e">
        <f t="shared" ca="1" si="4"/>
        <v>#N/A</v>
      </c>
      <c r="K8" s="98" t="e">
        <f ca="1">SUM(E8:J8)</f>
        <v>#N/A</v>
      </c>
      <c r="L8" s="67" t="e">
        <f ca="1">SUM('4.Team'!V37:AG37)</f>
        <v>#N/A</v>
      </c>
      <c r="M8" s="69">
        <f t="shared" si="5"/>
        <v>0</v>
      </c>
      <c r="N8" s="69" t="e">
        <f t="shared" ca="1" si="6"/>
        <v>#N/A</v>
      </c>
      <c r="O8" s="69" t="e">
        <f t="shared" ca="1" si="7"/>
        <v>#N/A</v>
      </c>
      <c r="P8" s="97" t="e">
        <f t="shared" ca="1" si="8"/>
        <v>#N/A</v>
      </c>
      <c r="Q8" s="69" t="e">
        <f ca="1">L8*11/12*$B$14*1.03</f>
        <v>#N/A</v>
      </c>
      <c r="R8" s="69" t="e">
        <f t="shared" ca="1" si="9"/>
        <v>#N/A</v>
      </c>
      <c r="S8" s="69" t="e">
        <f t="shared" ca="1" si="10"/>
        <v>#N/A</v>
      </c>
      <c r="T8" s="98" t="e">
        <f ca="1">SUM(N8:S8)</f>
        <v>#N/A</v>
      </c>
      <c r="U8" s="67" t="e">
        <f ca="1">SUM('4.Team'!AH37:AS37)</f>
        <v>#N/A</v>
      </c>
      <c r="V8" s="69">
        <f t="shared" si="11"/>
        <v>0</v>
      </c>
      <c r="W8" s="69" t="e">
        <f t="shared" ca="1" si="12"/>
        <v>#N/A</v>
      </c>
      <c r="X8" s="69" t="e">
        <f t="shared" ca="1" si="13"/>
        <v>#N/A</v>
      </c>
      <c r="Y8" s="97" t="e">
        <f t="shared" ca="1" si="14"/>
        <v>#N/A</v>
      </c>
      <c r="Z8" s="69" t="e">
        <f ca="1">U8*11/12*$B$14*1.06</f>
        <v>#N/A</v>
      </c>
      <c r="AA8" s="69" t="e">
        <f t="shared" ca="1" si="15"/>
        <v>#N/A</v>
      </c>
      <c r="AB8" s="69" t="e">
        <f t="shared" ca="1" si="16"/>
        <v>#N/A</v>
      </c>
      <c r="AC8" s="98" t="e">
        <f ca="1">SUM(W8:AB8)</f>
        <v>#N/A</v>
      </c>
      <c r="AD8" s="67" t="e">
        <f ca="1">SUM('4.Team'!AT37:BE37)</f>
        <v>#N/A</v>
      </c>
      <c r="AE8" s="69">
        <f t="shared" si="17"/>
        <v>0</v>
      </c>
      <c r="AF8" s="69" t="e">
        <f t="shared" ca="1" si="18"/>
        <v>#N/A</v>
      </c>
      <c r="AG8" s="69" t="e">
        <f t="shared" ca="1" si="19"/>
        <v>#N/A</v>
      </c>
      <c r="AH8" s="97" t="e">
        <f t="shared" ca="1" si="20"/>
        <v>#N/A</v>
      </c>
      <c r="AI8" s="69" t="e">
        <f ca="1">AD8*11/12*$B$14*1.06</f>
        <v>#N/A</v>
      </c>
      <c r="AJ8" s="69" t="e">
        <f t="shared" ca="1" si="21"/>
        <v>#N/A</v>
      </c>
      <c r="AK8" s="69" t="e">
        <f t="shared" ca="1" si="22"/>
        <v>#N/A</v>
      </c>
      <c r="AL8" s="98" t="e">
        <f ca="1">SUM(AF8:AK8)</f>
        <v>#N/A</v>
      </c>
      <c r="AM8" s="103" t="e">
        <f t="shared" ca="1" si="23"/>
        <v>#N/A</v>
      </c>
      <c r="AN8" s="210" t="e">
        <f t="shared" ca="1" si="24"/>
        <v>#N/A</v>
      </c>
      <c r="AO8" s="103">
        <f>+'4.Team'!I37</f>
        <v>0</v>
      </c>
      <c r="AP8" s="474" t="e">
        <f ca="1">IF($AM8=0,0,('4.Team'!BF37*$AM8/$AO8))</f>
        <v>#N/A</v>
      </c>
      <c r="AQ8" s="474" t="e">
        <f ca="1">IF($AM8=0,0,('4.Team'!BG37*$AM8/$AO8))</f>
        <v>#N/A</v>
      </c>
      <c r="AR8" s="474" t="e">
        <f ca="1">IF($AM8=0,0,('4.Team'!BH37*$AM8/$AO8))</f>
        <v>#N/A</v>
      </c>
      <c r="AS8" s="474" t="e">
        <f ca="1">IF($AM8=0,0,('4.Team'!BI37*$AM8/$AO8))</f>
        <v>#N/A</v>
      </c>
      <c r="AT8" s="474" t="e">
        <f ca="1">IF($AM8=0,0,('4.Team'!BJ37*$AM8/$AO8))</f>
        <v>#N/A</v>
      </c>
      <c r="AU8" s="474" t="e">
        <f ca="1">IF($AM8=0,0,('4.Team'!BK37*$AM8/$AO8))</f>
        <v>#N/A</v>
      </c>
      <c r="AV8" s="474" t="e">
        <f ca="1">IF($AM8=0,0,('4.Team'!BL37*$AM8/$AO8))</f>
        <v>#N/A</v>
      </c>
      <c r="AW8" s="474" t="e">
        <f ca="1">IF($AM8=0,0,('4.Team'!BM37*$AM8/$AO8))</f>
        <v>#N/A</v>
      </c>
      <c r="AX8" s="474" t="e">
        <f ca="1">IF($AM8=0,0,('4.Team'!BN37*$AM8/$AO8))</f>
        <v>#N/A</v>
      </c>
      <c r="AY8" s="474" t="e">
        <f ca="1">IF($AM8=0,0,('4.Team'!BO37*$AM8/$AO8))</f>
        <v>#N/A</v>
      </c>
      <c r="AZ8" s="474" t="e">
        <f ca="1">IF($AM8=0,0,('4.Team'!BP37*$AM8/$AO8))</f>
        <v>#N/A</v>
      </c>
      <c r="BA8" s="474" t="e">
        <f ca="1">IF($AM8=0,0,('4.Team'!BQ37*$AM8/$AO8))</f>
        <v>#N/A</v>
      </c>
      <c r="BB8" s="474" t="e">
        <f ca="1">IF($AM8=0,0,('4.Team'!BR37*$AM8/$AO8))</f>
        <v>#N/A</v>
      </c>
      <c r="BC8" s="474" t="e">
        <f ca="1">IF($AM8=0,0,('4.Team'!BS37*$AM8/$AO8))</f>
        <v>#N/A</v>
      </c>
      <c r="BD8" s="474" t="e">
        <f ca="1">IF($AM8=0,0,('4.Team'!BT37*$AM8/$AO8))</f>
        <v>#N/A</v>
      </c>
      <c r="BE8" s="474" t="e">
        <f ca="1">IF($AM8=0,0,('4.Team'!BU37*$AM8/$AO8))</f>
        <v>#N/A</v>
      </c>
      <c r="BF8" s="474" t="e">
        <f ca="1">IF($AM8=0,0,('4.Team'!BV37*$AM8/$AO8))</f>
        <v>#N/A</v>
      </c>
      <c r="BG8" s="474" t="e">
        <f ca="1">IF($AM8=0,0,('4.Team'!BW37*$AM8/$AO8))</f>
        <v>#N/A</v>
      </c>
      <c r="BH8" s="474" t="e">
        <f ca="1">IF($AM8=0,0,('4.Team'!BX37*$AM8/$AO8))</f>
        <v>#N/A</v>
      </c>
      <c r="BI8" s="474" t="e">
        <f ca="1">IF($AM8=0,0,('4.Team'!BY37*$AM8/$AO8))</f>
        <v>#N/A</v>
      </c>
    </row>
    <row r="9" spans="1:70" ht="15.75" hidden="1" thickBot="1" x14ac:dyDescent="0.3">
      <c r="A9" t="s">
        <v>68</v>
      </c>
      <c r="B9" s="11">
        <f>+'4.Team'!D38</f>
        <v>0</v>
      </c>
      <c r="C9" s="68" t="e">
        <f ca="1">SUM('4.Team'!J38:U38)</f>
        <v>#N/A</v>
      </c>
      <c r="D9" s="69">
        <f t="shared" si="0"/>
        <v>0</v>
      </c>
      <c r="E9" s="71" t="e">
        <f t="shared" ca="1" si="25"/>
        <v>#N/A</v>
      </c>
      <c r="F9" s="71" t="e">
        <f t="shared" ca="1" si="1"/>
        <v>#N/A</v>
      </c>
      <c r="G9" s="99" t="e">
        <f t="shared" ca="1" si="2"/>
        <v>#N/A</v>
      </c>
      <c r="H9" s="71" t="e">
        <f ca="1">C9*11/12*$B$14</f>
        <v>#N/A</v>
      </c>
      <c r="I9" s="71" t="e">
        <f t="shared" ca="1" si="3"/>
        <v>#N/A</v>
      </c>
      <c r="J9" s="71" t="e">
        <f t="shared" ca="1" si="4"/>
        <v>#N/A</v>
      </c>
      <c r="K9" s="71" t="e">
        <f ca="1">SUM(E9:J9)</f>
        <v>#N/A</v>
      </c>
      <c r="L9" s="68" t="e">
        <f ca="1">SUM('4.Team'!V38:AG38)</f>
        <v>#N/A</v>
      </c>
      <c r="M9" s="69">
        <f t="shared" si="5"/>
        <v>0</v>
      </c>
      <c r="N9" s="71" t="e">
        <f t="shared" ca="1" si="6"/>
        <v>#N/A</v>
      </c>
      <c r="O9" s="71" t="e">
        <f t="shared" ca="1" si="7"/>
        <v>#N/A</v>
      </c>
      <c r="P9" s="99" t="e">
        <f t="shared" ca="1" si="8"/>
        <v>#N/A</v>
      </c>
      <c r="Q9" s="71" t="e">
        <f ca="1">L9*11/12*$B$14*1.03</f>
        <v>#N/A</v>
      </c>
      <c r="R9" s="71" t="e">
        <f ca="1">(N9+O9+P9)*$B$13</f>
        <v>#N/A</v>
      </c>
      <c r="S9" s="71" t="e">
        <f ca="1">(N9+O9+P9)*$B$12</f>
        <v>#N/A</v>
      </c>
      <c r="T9" s="71" t="e">
        <f ca="1">SUM(N9:S9)</f>
        <v>#N/A</v>
      </c>
      <c r="U9" s="68" t="e">
        <f ca="1">SUM('4.Team'!AH38:AS38)</f>
        <v>#N/A</v>
      </c>
      <c r="V9" s="69">
        <f t="shared" si="11"/>
        <v>0</v>
      </c>
      <c r="W9" s="71" t="e">
        <f t="shared" ca="1" si="12"/>
        <v>#N/A</v>
      </c>
      <c r="X9" s="71" t="e">
        <f t="shared" ca="1" si="13"/>
        <v>#N/A</v>
      </c>
      <c r="Y9" s="99" t="e">
        <f t="shared" ca="1" si="14"/>
        <v>#N/A</v>
      </c>
      <c r="Z9" s="71" t="e">
        <f ca="1">U9*11/12*$B$14*1.06</f>
        <v>#N/A</v>
      </c>
      <c r="AA9" s="71" t="e">
        <f ca="1">(W9+X9+Y9)*$B$13</f>
        <v>#N/A</v>
      </c>
      <c r="AB9" s="71" t="e">
        <f ca="1">(W9+X9+Y9)*$B$12</f>
        <v>#N/A</v>
      </c>
      <c r="AC9" s="100" t="e">
        <f ca="1">SUM(W9:AB9)</f>
        <v>#N/A</v>
      </c>
      <c r="AD9" s="68" t="e">
        <f ca="1">SUM('4.Team'!AT38:BE38)</f>
        <v>#N/A</v>
      </c>
      <c r="AE9" s="69">
        <f t="shared" si="17"/>
        <v>0</v>
      </c>
      <c r="AF9" s="71" t="e">
        <f t="shared" ca="1" si="18"/>
        <v>#N/A</v>
      </c>
      <c r="AG9" s="71" t="e">
        <f t="shared" ca="1" si="19"/>
        <v>#N/A</v>
      </c>
      <c r="AH9" s="99" t="e">
        <f t="shared" ca="1" si="20"/>
        <v>#N/A</v>
      </c>
      <c r="AI9" s="71" t="e">
        <f ca="1">AD9*11/12*$B$14*1.06</f>
        <v>#N/A</v>
      </c>
      <c r="AJ9" s="71" t="e">
        <f ca="1">(AF9+AG9+AH9)*$B$13</f>
        <v>#N/A</v>
      </c>
      <c r="AK9" s="71" t="e">
        <f ca="1">(AF9+AG9+AH9)*$B$12</f>
        <v>#N/A</v>
      </c>
      <c r="AL9" s="100" t="e">
        <f ca="1">SUM(AF9:AK9)</f>
        <v>#N/A</v>
      </c>
      <c r="AM9" s="103" t="e">
        <f t="shared" ca="1" si="23"/>
        <v>#N/A</v>
      </c>
      <c r="AN9" s="210" t="e">
        <f t="shared" ca="1" si="24"/>
        <v>#N/A</v>
      </c>
      <c r="AO9" s="103">
        <f>+'4.Team'!I38</f>
        <v>0</v>
      </c>
      <c r="AP9" s="474" t="e">
        <f ca="1">IF($AM9=0,0,('4.Team'!BF38*$AM9/$AO9))</f>
        <v>#N/A</v>
      </c>
      <c r="AQ9" s="474" t="e">
        <f ca="1">IF($AM9=0,0,('4.Team'!BG38*$AM9/$AO9))</f>
        <v>#N/A</v>
      </c>
      <c r="AR9" s="474" t="e">
        <f ca="1">IF($AM9=0,0,('4.Team'!BH38*$AM9/$AO9))</f>
        <v>#N/A</v>
      </c>
      <c r="AS9" s="474" t="e">
        <f ca="1">IF($AM9=0,0,('4.Team'!BI38*$AM9/$AO9))</f>
        <v>#N/A</v>
      </c>
      <c r="AT9" s="474" t="e">
        <f ca="1">IF($AM9=0,0,('4.Team'!BJ38*$AM9/$AO9))</f>
        <v>#N/A</v>
      </c>
      <c r="AU9" s="474" t="e">
        <f ca="1">IF($AM9=0,0,('4.Team'!BK38*$AM9/$AO9))</f>
        <v>#N/A</v>
      </c>
      <c r="AV9" s="474" t="e">
        <f ca="1">IF($AM9=0,0,('4.Team'!BL38*$AM9/$AO9))</f>
        <v>#N/A</v>
      </c>
      <c r="AW9" s="474" t="e">
        <f ca="1">IF($AM9=0,0,('4.Team'!BM38*$AM9/$AO9))</f>
        <v>#N/A</v>
      </c>
      <c r="AX9" s="474" t="e">
        <f ca="1">IF($AM9=0,0,('4.Team'!BN38*$AM9/$AO9))</f>
        <v>#N/A</v>
      </c>
      <c r="AY9" s="474" t="e">
        <f ca="1">IF($AM9=0,0,('4.Team'!BO38*$AM9/$AO9))</f>
        <v>#N/A</v>
      </c>
      <c r="AZ9" s="474" t="e">
        <f ca="1">IF($AM9=0,0,('4.Team'!BP38*$AM9/$AO9))</f>
        <v>#N/A</v>
      </c>
      <c r="BA9" s="474" t="e">
        <f ca="1">IF($AM9=0,0,('4.Team'!BQ38*$AM9/$AO9))</f>
        <v>#N/A</v>
      </c>
      <c r="BB9" s="474" t="e">
        <f ca="1">IF($AM9=0,0,('4.Team'!BR38*$AM9/$AO9))</f>
        <v>#N/A</v>
      </c>
      <c r="BC9" s="474" t="e">
        <f ca="1">IF($AM9=0,0,('4.Team'!BS38*$AM9/$AO9))</f>
        <v>#N/A</v>
      </c>
      <c r="BD9" s="474" t="e">
        <f ca="1">IF($AM9=0,0,('4.Team'!BT38*$AM9/$AO9))</f>
        <v>#N/A</v>
      </c>
      <c r="BE9" s="474" t="e">
        <f ca="1">IF($AM9=0,0,('4.Team'!BU38*$AM9/$AO9))</f>
        <v>#N/A</v>
      </c>
      <c r="BF9" s="474" t="e">
        <f ca="1">IF($AM9=0,0,('4.Team'!BV38*$AM9/$AO9))</f>
        <v>#N/A</v>
      </c>
      <c r="BG9" s="474" t="e">
        <f ca="1">IF($AM9=0,0,('4.Team'!BW38*$AM9/$AO9))</f>
        <v>#N/A</v>
      </c>
      <c r="BH9" s="474" t="e">
        <f ca="1">IF($AM9=0,0,('4.Team'!BX38*$AM9/$AO9))</f>
        <v>#N/A</v>
      </c>
      <c r="BI9" s="474" t="e">
        <f ca="1">IF($AM9=0,0,('4.Team'!BY38*$AM9/$AO9))</f>
        <v>#N/A</v>
      </c>
    </row>
    <row r="10" spans="1:70" ht="15.75" hidden="1" thickBot="1" x14ac:dyDescent="0.3">
      <c r="K10" s="102" t="e">
        <f ca="1">SUM(K5:K9)</f>
        <v>#N/A</v>
      </c>
      <c r="T10" s="102" t="e">
        <f ca="1">SUM(T5:T9)</f>
        <v>#N/A</v>
      </c>
      <c r="AC10" s="101" t="e">
        <f ca="1">SUM(AC5:AC9)</f>
        <v>#N/A</v>
      </c>
      <c r="AL10" s="101" t="e">
        <f ca="1">SUM(AL5:AL9)</f>
        <v>#N/A</v>
      </c>
      <c r="AM10" s="101" t="e">
        <f t="shared" ref="AM10:AN10" ca="1" si="26">SUM(AM5:AM9)</f>
        <v>#N/A</v>
      </c>
      <c r="AN10" s="101" t="e">
        <f t="shared" ca="1" si="26"/>
        <v>#N/A</v>
      </c>
      <c r="AO10" s="101"/>
      <c r="AP10" s="475">
        <f ca="1">IFERROR(SUM(AP5:AP9),0)</f>
        <v>0</v>
      </c>
      <c r="AQ10" s="475">
        <f t="shared" ref="AQ10:BI10" ca="1" si="27">IFERROR(SUM(AQ5:AQ9),0)</f>
        <v>0</v>
      </c>
      <c r="AR10" s="475">
        <f t="shared" ca="1" si="27"/>
        <v>0</v>
      </c>
      <c r="AS10" s="475">
        <f t="shared" ca="1" si="27"/>
        <v>0</v>
      </c>
      <c r="AT10" s="475">
        <f t="shared" ca="1" si="27"/>
        <v>0</v>
      </c>
      <c r="AU10" s="475">
        <f t="shared" ca="1" si="27"/>
        <v>0</v>
      </c>
      <c r="AV10" s="475">
        <f t="shared" ca="1" si="27"/>
        <v>0</v>
      </c>
      <c r="AW10" s="475">
        <f t="shared" ca="1" si="27"/>
        <v>0</v>
      </c>
      <c r="AX10" s="475">
        <f t="shared" ca="1" si="27"/>
        <v>0</v>
      </c>
      <c r="AY10" s="475">
        <f t="shared" ca="1" si="27"/>
        <v>0</v>
      </c>
      <c r="AZ10" s="475">
        <f t="shared" ca="1" si="27"/>
        <v>0</v>
      </c>
      <c r="BA10" s="475">
        <f t="shared" ca="1" si="27"/>
        <v>0</v>
      </c>
      <c r="BB10" s="475">
        <f t="shared" ca="1" si="27"/>
        <v>0</v>
      </c>
      <c r="BC10" s="475">
        <f t="shared" ca="1" si="27"/>
        <v>0</v>
      </c>
      <c r="BD10" s="475">
        <f t="shared" ca="1" si="27"/>
        <v>0</v>
      </c>
      <c r="BE10" s="475">
        <f t="shared" ca="1" si="27"/>
        <v>0</v>
      </c>
      <c r="BF10" s="475">
        <f t="shared" ca="1" si="27"/>
        <v>0</v>
      </c>
      <c r="BG10" s="475">
        <f t="shared" ca="1" si="27"/>
        <v>0</v>
      </c>
      <c r="BH10" s="475">
        <f t="shared" ca="1" si="27"/>
        <v>0</v>
      </c>
      <c r="BI10" s="475">
        <f t="shared" ca="1" si="27"/>
        <v>0</v>
      </c>
    </row>
    <row r="11" spans="1:70" hidden="1" x14ac:dyDescent="0.25">
      <c r="E11" s="21"/>
      <c r="BM11" s="518">
        <f>+BM16</f>
        <v>2025</v>
      </c>
      <c r="BN11" s="518">
        <f t="shared" ref="BN11:BR11" si="28">+BN16</f>
        <v>2026</v>
      </c>
      <c r="BO11" s="518">
        <f t="shared" si="28"/>
        <v>2027</v>
      </c>
      <c r="BP11" s="518">
        <f t="shared" si="28"/>
        <v>2028</v>
      </c>
      <c r="BQ11" s="518">
        <f t="shared" si="28"/>
        <v>2029</v>
      </c>
      <c r="BR11" s="518">
        <f t="shared" si="28"/>
        <v>2030</v>
      </c>
    </row>
    <row r="12" spans="1:70" hidden="1" x14ac:dyDescent="0.25">
      <c r="A12" t="s">
        <v>77</v>
      </c>
      <c r="B12" s="70">
        <v>6.5389999999999997E-3</v>
      </c>
      <c r="BM12" s="11">
        <v>2</v>
      </c>
      <c r="BN12" s="11">
        <v>3</v>
      </c>
      <c r="BO12" s="11">
        <v>4</v>
      </c>
      <c r="BP12" s="11">
        <v>5</v>
      </c>
      <c r="BQ12" s="11">
        <v>6</v>
      </c>
      <c r="BR12" s="11">
        <v>7</v>
      </c>
    </row>
    <row r="13" spans="1:70" hidden="1" x14ac:dyDescent="0.25">
      <c r="A13" t="s">
        <v>115</v>
      </c>
      <c r="B13" s="70">
        <v>0.223</v>
      </c>
    </row>
    <row r="14" spans="1:70" hidden="1" x14ac:dyDescent="0.25">
      <c r="A14" t="s">
        <v>114</v>
      </c>
      <c r="B14">
        <v>132</v>
      </c>
      <c r="AD14" t="e">
        <f ca="1">(IF(U5&gt;0,V5,IF(L5&gt;0,M5,D5)))/30*(C5+L5+U5)</f>
        <v>#N/A</v>
      </c>
    </row>
    <row r="15" spans="1:70" ht="15.75" hidden="1" thickBot="1" x14ac:dyDescent="0.3">
      <c r="BL15" s="11">
        <v>1</v>
      </c>
      <c r="BM15" s="11">
        <v>2</v>
      </c>
      <c r="BN15" s="11">
        <v>3</v>
      </c>
      <c r="BO15" s="11">
        <v>4</v>
      </c>
      <c r="BP15" s="11">
        <v>5</v>
      </c>
      <c r="BQ15" s="11">
        <v>6</v>
      </c>
      <c r="BR15" s="11">
        <v>7</v>
      </c>
    </row>
    <row r="16" spans="1:70" ht="28.5" customHeight="1" thickTop="1" x14ac:dyDescent="0.25">
      <c r="A16" s="75" t="s">
        <v>117</v>
      </c>
      <c r="B16" s="84" t="s">
        <v>12</v>
      </c>
      <c r="C16" s="95">
        <v>2025</v>
      </c>
      <c r="D16" s="86" t="s">
        <v>118</v>
      </c>
      <c r="E16" s="75" t="s">
        <v>119</v>
      </c>
      <c r="F16" s="75" t="s">
        <v>117</v>
      </c>
      <c r="I16" s="690" t="s">
        <v>782</v>
      </c>
      <c r="J16" s="691"/>
      <c r="K16" s="691"/>
      <c r="L16" s="691"/>
      <c r="M16" s="691"/>
      <c r="N16" s="691"/>
      <c r="O16" s="691"/>
      <c r="P16" s="691"/>
      <c r="Q16" s="692"/>
      <c r="R16" s="110"/>
      <c r="S16" s="110"/>
      <c r="T16" s="110"/>
      <c r="U16" s="277">
        <v>5</v>
      </c>
      <c r="V16" s="277">
        <v>6</v>
      </c>
      <c r="W16" s="277">
        <v>7</v>
      </c>
      <c r="X16" s="277">
        <v>8</v>
      </c>
      <c r="Y16" s="277">
        <v>9</v>
      </c>
      <c r="Z16" s="277">
        <v>10</v>
      </c>
      <c r="AA16" s="277">
        <v>11</v>
      </c>
      <c r="AB16" s="277">
        <v>12</v>
      </c>
      <c r="AC16" s="277">
        <v>13</v>
      </c>
      <c r="AD16" s="277">
        <v>14</v>
      </c>
      <c r="AE16" s="277">
        <v>15</v>
      </c>
      <c r="AF16" s="277">
        <v>16</v>
      </c>
      <c r="AG16" s="277">
        <v>17</v>
      </c>
      <c r="AH16" s="277">
        <v>18</v>
      </c>
      <c r="AI16" s="277">
        <v>19</v>
      </c>
      <c r="AJ16" s="277">
        <v>20</v>
      </c>
      <c r="AK16" s="277">
        <v>21</v>
      </c>
      <c r="AL16" s="277">
        <v>22</v>
      </c>
      <c r="AM16" s="277">
        <v>23</v>
      </c>
      <c r="AN16" s="277">
        <v>24</v>
      </c>
      <c r="AO16" s="277">
        <v>25</v>
      </c>
      <c r="AP16" s="277">
        <v>26</v>
      </c>
      <c r="AQ16" s="277">
        <v>27</v>
      </c>
      <c r="AR16" s="277">
        <v>28</v>
      </c>
      <c r="AS16" s="277">
        <v>29</v>
      </c>
      <c r="AT16" s="277">
        <v>30</v>
      </c>
      <c r="AU16" s="277">
        <v>33</v>
      </c>
      <c r="AV16" s="277">
        <v>38</v>
      </c>
      <c r="AW16" s="277">
        <v>44</v>
      </c>
      <c r="AX16" s="277">
        <v>49</v>
      </c>
      <c r="AY16" s="277" t="s">
        <v>132</v>
      </c>
      <c r="AZ16" s="277" t="s">
        <v>135</v>
      </c>
      <c r="BA16" s="277" t="s">
        <v>137</v>
      </c>
      <c r="BB16" s="277" t="s">
        <v>139</v>
      </c>
      <c r="BC16" s="277" t="s">
        <v>141</v>
      </c>
      <c r="BD16" s="277" t="s">
        <v>142</v>
      </c>
      <c r="BE16" s="277" t="s">
        <v>143</v>
      </c>
      <c r="BF16" s="277" t="s">
        <v>144</v>
      </c>
      <c r="BG16" s="277" t="s">
        <v>146</v>
      </c>
      <c r="BH16" s="277" t="s">
        <v>148</v>
      </c>
      <c r="BI16" s="277" t="s">
        <v>149</v>
      </c>
      <c r="BK16" s="75" t="s">
        <v>117</v>
      </c>
      <c r="BL16" s="518" t="s">
        <v>12</v>
      </c>
      <c r="BM16" s="518">
        <f>+C16</f>
        <v>2025</v>
      </c>
      <c r="BN16" s="518">
        <f>+BM16+1</f>
        <v>2026</v>
      </c>
      <c r="BO16" s="518">
        <f t="shared" ref="BO16:BP16" si="29">+BN16+1</f>
        <v>2027</v>
      </c>
      <c r="BP16" s="518">
        <f t="shared" si="29"/>
        <v>2028</v>
      </c>
      <c r="BQ16" s="518">
        <f t="shared" ref="BQ16:BR16" si="30">+BP16+1</f>
        <v>2029</v>
      </c>
      <c r="BR16" s="518">
        <f t="shared" si="30"/>
        <v>2030</v>
      </c>
    </row>
    <row r="17" spans="1:70" ht="28.5" customHeight="1" x14ac:dyDescent="0.25">
      <c r="A17" s="78" t="s">
        <v>120</v>
      </c>
      <c r="B17" s="85">
        <v>5</v>
      </c>
      <c r="C17" s="96">
        <v>878.41</v>
      </c>
      <c r="D17" s="87"/>
      <c r="E17" s="77" t="s">
        <v>121</v>
      </c>
      <c r="F17" s="269" t="s">
        <v>120</v>
      </c>
      <c r="I17" s="75" t="s">
        <v>783</v>
      </c>
      <c r="J17" s="687" t="s">
        <v>784</v>
      </c>
      <c r="K17" s="688"/>
      <c r="L17" s="688"/>
      <c r="M17" s="688"/>
      <c r="N17" s="688"/>
      <c r="O17" s="688"/>
      <c r="P17" s="688"/>
      <c r="Q17" s="689"/>
      <c r="R17" s="110"/>
      <c r="S17" s="110"/>
      <c r="T17" s="110"/>
      <c r="U17" s="276" t="s">
        <v>795</v>
      </c>
      <c r="V17" s="276" t="s">
        <v>795</v>
      </c>
      <c r="W17" s="276" t="s">
        <v>795</v>
      </c>
      <c r="X17" s="276" t="s">
        <v>795</v>
      </c>
      <c r="Y17" s="276" t="s">
        <v>795</v>
      </c>
      <c r="Z17" s="276" t="s">
        <v>795</v>
      </c>
      <c r="AA17" s="276" t="s">
        <v>795</v>
      </c>
      <c r="AB17" s="276" t="s">
        <v>795</v>
      </c>
      <c r="AC17" s="276" t="s">
        <v>795</v>
      </c>
      <c r="AD17" s="276" t="s">
        <v>795</v>
      </c>
      <c r="AE17" s="276" t="s">
        <v>795</v>
      </c>
      <c r="AF17" s="276" t="s">
        <v>795</v>
      </c>
      <c r="AG17" s="276" t="s">
        <v>795</v>
      </c>
      <c r="AH17" s="276" t="s">
        <v>795</v>
      </c>
      <c r="AI17" s="276" t="s">
        <v>795</v>
      </c>
      <c r="AJ17" s="276" t="s">
        <v>795</v>
      </c>
      <c r="AK17" s="276" t="s">
        <v>796</v>
      </c>
      <c r="AL17" s="276" t="s">
        <v>796</v>
      </c>
      <c r="AM17" s="276" t="s">
        <v>796</v>
      </c>
      <c r="AN17" s="276" t="s">
        <v>796</v>
      </c>
      <c r="AO17" s="276" t="s">
        <v>796</v>
      </c>
      <c r="AP17" s="276" t="s">
        <v>796</v>
      </c>
      <c r="AQ17" s="276" t="s">
        <v>796</v>
      </c>
      <c r="AR17" s="276" t="s">
        <v>796</v>
      </c>
      <c r="AS17" s="276" t="s">
        <v>796</v>
      </c>
      <c r="AT17" s="276" t="s">
        <v>796</v>
      </c>
      <c r="AU17" s="276" t="s">
        <v>150</v>
      </c>
      <c r="AV17" s="276" t="s">
        <v>150</v>
      </c>
      <c r="AW17" s="276" t="s">
        <v>150</v>
      </c>
      <c r="AX17" s="276" t="s">
        <v>150</v>
      </c>
      <c r="AY17" s="276" t="s">
        <v>150</v>
      </c>
      <c r="AZ17" s="276" t="s">
        <v>150</v>
      </c>
      <c r="BA17" s="276" t="s">
        <v>150</v>
      </c>
      <c r="BB17" s="276" t="s">
        <v>150</v>
      </c>
      <c r="BC17" s="276" t="s">
        <v>150</v>
      </c>
      <c r="BD17" s="276" t="s">
        <v>150</v>
      </c>
      <c r="BE17" s="276" t="s">
        <v>150</v>
      </c>
      <c r="BF17" s="276" t="s">
        <v>150</v>
      </c>
      <c r="BG17" s="276" t="s">
        <v>150</v>
      </c>
      <c r="BH17" s="276" t="s">
        <v>150</v>
      </c>
      <c r="BI17" s="276" t="s">
        <v>150</v>
      </c>
      <c r="BK17" s="78" t="str">
        <f>+A17</f>
        <v>3-4</v>
      </c>
      <c r="BL17" s="85">
        <f>+B17</f>
        <v>5</v>
      </c>
      <c r="BM17" s="519">
        <f>+C17</f>
        <v>878.41</v>
      </c>
      <c r="BN17">
        <f>+BM17*1.03</f>
        <v>904.76229999999998</v>
      </c>
      <c r="BO17">
        <f t="shared" ref="BO17:BP17" si="31">+BN17*1.03</f>
        <v>931.905169</v>
      </c>
      <c r="BP17">
        <f t="shared" si="31"/>
        <v>959.86232407</v>
      </c>
      <c r="BQ17">
        <f t="shared" ref="BQ17:BR17" si="32">+BP17*1.03</f>
        <v>988.65819379210006</v>
      </c>
      <c r="BR17">
        <f t="shared" si="32"/>
        <v>1018.3179396058631</v>
      </c>
    </row>
    <row r="18" spans="1:70" ht="28.5" customHeight="1" x14ac:dyDescent="0.25">
      <c r="A18" s="78" t="s">
        <v>120</v>
      </c>
      <c r="B18" s="85">
        <v>6</v>
      </c>
      <c r="C18" s="96">
        <v>926.42000000000007</v>
      </c>
      <c r="D18" s="88"/>
      <c r="E18" s="77" t="s">
        <v>121</v>
      </c>
      <c r="F18" s="269" t="s">
        <v>120</v>
      </c>
      <c r="I18" s="266">
        <v>3</v>
      </c>
      <c r="J18" s="686" t="s">
        <v>785</v>
      </c>
      <c r="K18" s="686"/>
      <c r="L18" s="686"/>
      <c r="M18" s="686"/>
      <c r="N18" s="686"/>
      <c r="O18" s="686"/>
      <c r="P18" s="686"/>
      <c r="Q18" s="686"/>
      <c r="R18" s="110"/>
      <c r="S18" s="110"/>
      <c r="T18" s="110"/>
      <c r="U18" s="276"/>
      <c r="V18" s="276"/>
      <c r="W18" s="276"/>
      <c r="X18" s="276" t="s">
        <v>796</v>
      </c>
      <c r="Y18" s="276" t="s">
        <v>796</v>
      </c>
      <c r="Z18" s="276" t="s">
        <v>796</v>
      </c>
      <c r="AA18" s="276" t="s">
        <v>796</v>
      </c>
      <c r="AB18" s="276" t="s">
        <v>796</v>
      </c>
      <c r="AC18" s="276" t="s">
        <v>796</v>
      </c>
      <c r="AD18" s="276" t="s">
        <v>796</v>
      </c>
      <c r="AE18" s="276" t="s">
        <v>796</v>
      </c>
      <c r="AF18" s="276" t="s">
        <v>796</v>
      </c>
      <c r="AG18" s="276" t="s">
        <v>796</v>
      </c>
      <c r="AH18" s="276" t="s">
        <v>796</v>
      </c>
      <c r="AI18" s="276" t="s">
        <v>796</v>
      </c>
      <c r="AJ18" s="276" t="s">
        <v>796</v>
      </c>
      <c r="AK18" s="276" t="s">
        <v>797</v>
      </c>
      <c r="AL18" s="276" t="s">
        <v>797</v>
      </c>
      <c r="AM18" s="276" t="s">
        <v>797</v>
      </c>
      <c r="AN18" s="276" t="s">
        <v>797</v>
      </c>
      <c r="AO18" s="276" t="s">
        <v>797</v>
      </c>
      <c r="AP18" s="276" t="s">
        <v>797</v>
      </c>
      <c r="AQ18" s="276" t="s">
        <v>797</v>
      </c>
      <c r="AR18" s="276" t="s">
        <v>797</v>
      </c>
      <c r="AS18" s="276" t="s">
        <v>797</v>
      </c>
      <c r="AT18" s="276" t="s">
        <v>797</v>
      </c>
      <c r="AU18" s="276"/>
      <c r="AV18" s="276"/>
      <c r="AW18" s="276"/>
      <c r="AX18" s="276"/>
      <c r="AY18" s="276"/>
      <c r="AZ18" s="276"/>
      <c r="BA18" s="276"/>
      <c r="BB18" s="276"/>
      <c r="BC18" s="276"/>
      <c r="BD18" s="276"/>
      <c r="BE18" s="276"/>
      <c r="BF18" s="276"/>
      <c r="BG18" s="276"/>
      <c r="BH18" s="276"/>
      <c r="BI18" s="276"/>
      <c r="BK18" s="78" t="str">
        <f t="shared" ref="BK18:BK57" si="33">+A18</f>
        <v>3-4</v>
      </c>
      <c r="BL18" s="85">
        <f t="shared" ref="BL18:BL57" si="34">+B18</f>
        <v>6</v>
      </c>
      <c r="BM18" s="519">
        <f t="shared" ref="BM18:BM57" si="35">+C18</f>
        <v>926.42000000000007</v>
      </c>
      <c r="BN18">
        <f t="shared" ref="BN18:BP57" si="36">+BM18*1.03</f>
        <v>954.21260000000007</v>
      </c>
      <c r="BO18">
        <f t="shared" si="36"/>
        <v>982.83897800000011</v>
      </c>
      <c r="BP18">
        <f t="shared" si="36"/>
        <v>1012.3241473400002</v>
      </c>
      <c r="BQ18">
        <f t="shared" ref="BQ18:BR18" si="37">+BP18*1.03</f>
        <v>1042.6938717602002</v>
      </c>
      <c r="BR18">
        <f t="shared" si="37"/>
        <v>1073.9746879130062</v>
      </c>
    </row>
    <row r="19" spans="1:70" ht="28.5" customHeight="1" x14ac:dyDescent="0.25">
      <c r="A19" s="78" t="s">
        <v>120</v>
      </c>
      <c r="B19" s="85">
        <v>7</v>
      </c>
      <c r="C19" s="96">
        <v>979.05000000000007</v>
      </c>
      <c r="D19" s="87"/>
      <c r="E19" s="77" t="s">
        <v>121</v>
      </c>
      <c r="F19" s="269" t="s">
        <v>120</v>
      </c>
      <c r="I19" s="266">
        <v>4</v>
      </c>
      <c r="J19" s="686" t="s">
        <v>786</v>
      </c>
      <c r="K19" s="686"/>
      <c r="L19" s="686"/>
      <c r="M19" s="686"/>
      <c r="N19" s="686"/>
      <c r="O19" s="686"/>
      <c r="P19" s="686"/>
      <c r="Q19" s="686"/>
      <c r="R19" s="110"/>
      <c r="S19" s="110"/>
      <c r="T19" s="110"/>
      <c r="U19" s="276"/>
      <c r="V19" s="276"/>
      <c r="W19" s="276"/>
      <c r="X19" s="276" t="s">
        <v>797</v>
      </c>
      <c r="Y19" s="276" t="s">
        <v>797</v>
      </c>
      <c r="Z19" s="276" t="s">
        <v>797</v>
      </c>
      <c r="AA19" s="276" t="s">
        <v>797</v>
      </c>
      <c r="AB19" s="276" t="s">
        <v>797</v>
      </c>
      <c r="AC19" s="276" t="s">
        <v>797</v>
      </c>
      <c r="AD19" s="276" t="s">
        <v>797</v>
      </c>
      <c r="AE19" s="276" t="s">
        <v>797</v>
      </c>
      <c r="AF19" s="276" t="s">
        <v>797</v>
      </c>
      <c r="AG19" s="276" t="s">
        <v>797</v>
      </c>
      <c r="AH19" s="276" t="s">
        <v>797</v>
      </c>
      <c r="AI19" s="276" t="s">
        <v>797</v>
      </c>
      <c r="AJ19" s="276" t="s">
        <v>797</v>
      </c>
      <c r="AK19" s="276"/>
      <c r="AL19" s="276"/>
      <c r="AM19" s="276"/>
      <c r="AN19" s="276"/>
      <c r="AO19" s="276"/>
      <c r="AP19" s="276"/>
      <c r="AQ19" s="276"/>
      <c r="AR19" s="276"/>
      <c r="AS19" s="276"/>
      <c r="AT19" s="276"/>
      <c r="AU19" s="276"/>
      <c r="AV19" s="276"/>
      <c r="AW19" s="276"/>
      <c r="AX19" s="276"/>
      <c r="AY19" s="276"/>
      <c r="AZ19" s="276"/>
      <c r="BA19" s="276"/>
      <c r="BB19" s="276"/>
      <c r="BC19" s="276"/>
      <c r="BD19" s="276"/>
      <c r="BE19" s="276"/>
      <c r="BF19" s="276"/>
      <c r="BG19" s="276"/>
      <c r="BH19" s="276"/>
      <c r="BI19" s="276"/>
      <c r="BK19" s="78" t="str">
        <f t="shared" si="33"/>
        <v>3-4</v>
      </c>
      <c r="BL19" s="85">
        <f t="shared" si="34"/>
        <v>7</v>
      </c>
      <c r="BM19" s="519">
        <f t="shared" si="35"/>
        <v>979.05000000000007</v>
      </c>
      <c r="BN19">
        <f t="shared" si="36"/>
        <v>1008.4215000000002</v>
      </c>
      <c r="BO19">
        <f t="shared" si="36"/>
        <v>1038.6741450000002</v>
      </c>
      <c r="BP19">
        <f t="shared" si="36"/>
        <v>1069.8343693500003</v>
      </c>
      <c r="BQ19">
        <f t="shared" ref="BQ19:BR19" si="38">+BP19*1.03</f>
        <v>1101.9294004305004</v>
      </c>
      <c r="BR19">
        <f t="shared" si="38"/>
        <v>1134.9872824434156</v>
      </c>
    </row>
    <row r="20" spans="1:70" ht="28.5" customHeight="1" x14ac:dyDescent="0.25">
      <c r="A20" s="76" t="s">
        <v>122</v>
      </c>
      <c r="B20" s="85">
        <v>8</v>
      </c>
      <c r="C20" s="96">
        <v>1017.98</v>
      </c>
      <c r="D20" s="88"/>
      <c r="E20" s="79" t="s">
        <v>123</v>
      </c>
      <c r="F20" s="269" t="s">
        <v>122</v>
      </c>
      <c r="I20" s="266">
        <v>5</v>
      </c>
      <c r="J20" s="686" t="s">
        <v>787</v>
      </c>
      <c r="K20" s="686"/>
      <c r="L20" s="686"/>
      <c r="M20" s="686"/>
      <c r="N20" s="686"/>
      <c r="O20" s="686"/>
      <c r="P20" s="686"/>
      <c r="Q20" s="686"/>
      <c r="R20" s="110"/>
      <c r="S20" s="110"/>
      <c r="T20" s="110"/>
      <c r="U20" s="110"/>
      <c r="V20" s="110"/>
      <c r="W20" s="110"/>
      <c r="X20" s="110"/>
      <c r="Y20" s="110"/>
      <c r="Z20" s="110"/>
      <c r="AA20" s="110"/>
      <c r="AB20" s="110"/>
      <c r="BK20" s="78" t="str">
        <f t="shared" si="33"/>
        <v>3-7</v>
      </c>
      <c r="BL20" s="85">
        <f t="shared" si="34"/>
        <v>8</v>
      </c>
      <c r="BM20" s="519">
        <f t="shared" si="35"/>
        <v>1017.98</v>
      </c>
      <c r="BN20">
        <f t="shared" si="36"/>
        <v>1048.5194000000001</v>
      </c>
      <c r="BO20">
        <f t="shared" si="36"/>
        <v>1079.9749820000002</v>
      </c>
      <c r="BP20">
        <f t="shared" si="36"/>
        <v>1112.3742314600001</v>
      </c>
      <c r="BQ20">
        <f t="shared" ref="BQ20:BR20" si="39">+BP20*1.03</f>
        <v>1145.7454584038003</v>
      </c>
      <c r="BR20">
        <f t="shared" si="39"/>
        <v>1180.1178221559144</v>
      </c>
    </row>
    <row r="21" spans="1:70" ht="28.5" customHeight="1" x14ac:dyDescent="0.25">
      <c r="A21" s="76" t="s">
        <v>122</v>
      </c>
      <c r="B21" s="85">
        <v>9</v>
      </c>
      <c r="C21" s="96">
        <v>1074.1399999999999</v>
      </c>
      <c r="D21" s="88"/>
      <c r="E21" s="79" t="s">
        <v>123</v>
      </c>
      <c r="F21" s="269" t="s">
        <v>122</v>
      </c>
      <c r="I21" s="266">
        <v>6</v>
      </c>
      <c r="J21" s="686" t="s">
        <v>788</v>
      </c>
      <c r="K21" s="686"/>
      <c r="L21" s="686"/>
      <c r="M21" s="686"/>
      <c r="N21" s="686"/>
      <c r="O21" s="686"/>
      <c r="P21" s="686"/>
      <c r="Q21" s="686"/>
      <c r="R21" s="110"/>
      <c r="S21" s="110"/>
      <c r="T21" s="110"/>
      <c r="U21" s="279" t="s">
        <v>711</v>
      </c>
      <c r="V21" s="279" t="s">
        <v>712</v>
      </c>
      <c r="W21" s="279" t="s">
        <v>713</v>
      </c>
      <c r="X21" s="279" t="s">
        <v>714</v>
      </c>
      <c r="Y21" s="279" t="s">
        <v>715</v>
      </c>
      <c r="Z21" s="110"/>
      <c r="AA21" s="110"/>
      <c r="AB21" s="110"/>
      <c r="BK21" s="78" t="str">
        <f t="shared" si="33"/>
        <v>3-7</v>
      </c>
      <c r="BL21" s="85">
        <f t="shared" si="34"/>
        <v>9</v>
      </c>
      <c r="BM21" s="519">
        <f t="shared" si="35"/>
        <v>1074.1399999999999</v>
      </c>
      <c r="BN21">
        <f t="shared" si="36"/>
        <v>1106.3642</v>
      </c>
      <c r="BO21">
        <f t="shared" si="36"/>
        <v>1139.555126</v>
      </c>
      <c r="BP21">
        <f t="shared" si="36"/>
        <v>1173.7417797800001</v>
      </c>
      <c r="BQ21">
        <f t="shared" ref="BQ21:BR21" si="40">+BP21*1.03</f>
        <v>1208.9540331734001</v>
      </c>
      <c r="BR21">
        <f t="shared" si="40"/>
        <v>1245.2226541686023</v>
      </c>
    </row>
    <row r="22" spans="1:70" ht="28.5" customHeight="1" x14ac:dyDescent="0.25">
      <c r="A22" s="78" t="s">
        <v>122</v>
      </c>
      <c r="B22" s="85">
        <v>10</v>
      </c>
      <c r="C22" s="96">
        <v>1126.77</v>
      </c>
      <c r="D22" s="88"/>
      <c r="E22" s="79" t="s">
        <v>123</v>
      </c>
      <c r="F22" s="269" t="s">
        <v>122</v>
      </c>
      <c r="I22" s="266">
        <v>7</v>
      </c>
      <c r="J22" s="686" t="s">
        <v>789</v>
      </c>
      <c r="K22" s="686"/>
      <c r="L22" s="686"/>
      <c r="M22" s="686"/>
      <c r="N22" s="686"/>
      <c r="O22" s="686"/>
      <c r="P22" s="686"/>
      <c r="Q22" s="686"/>
      <c r="R22" s="110"/>
      <c r="S22" s="110"/>
      <c r="T22" s="110"/>
      <c r="U22" s="278">
        <f>VLOOKUP(U21,'4.Team'!$B$34:$D$38,3,FALSE)</f>
        <v>0</v>
      </c>
      <c r="V22" s="278">
        <f>VLOOKUP(V21,'4.Team'!$B$34:$D$38,3,FALSE)</f>
        <v>0</v>
      </c>
      <c r="W22" s="278">
        <f>VLOOKUP(W21,'4.Team'!$B$34:$D$38,3,FALSE)</f>
        <v>0</v>
      </c>
      <c r="X22" s="278">
        <f>VLOOKUP(X21,'4.Team'!$B$34:$D$38,3,FALSE)</f>
        <v>0</v>
      </c>
      <c r="Y22" s="278">
        <f>VLOOKUP(Y21,'4.Team'!$B$34:$D$38,3,FALSE)</f>
        <v>0</v>
      </c>
      <c r="Z22" s="110"/>
      <c r="AA22" s="110"/>
      <c r="AB22" s="110"/>
      <c r="BK22" s="78" t="str">
        <f t="shared" si="33"/>
        <v>3-7</v>
      </c>
      <c r="BL22" s="85">
        <f t="shared" si="34"/>
        <v>10</v>
      </c>
      <c r="BM22" s="519">
        <f t="shared" si="35"/>
        <v>1126.77</v>
      </c>
      <c r="BN22">
        <f t="shared" si="36"/>
        <v>1160.5731000000001</v>
      </c>
      <c r="BO22">
        <f t="shared" si="36"/>
        <v>1195.3902930000002</v>
      </c>
      <c r="BP22">
        <f t="shared" si="36"/>
        <v>1231.2520017900001</v>
      </c>
      <c r="BQ22">
        <f t="shared" ref="BQ22:BR22" si="41">+BP22*1.03</f>
        <v>1268.1895618437002</v>
      </c>
      <c r="BR22">
        <f t="shared" si="41"/>
        <v>1306.2352486990112</v>
      </c>
    </row>
    <row r="23" spans="1:70" ht="28.5" customHeight="1" x14ac:dyDescent="0.25">
      <c r="A23" s="80" t="s">
        <v>122</v>
      </c>
      <c r="B23" s="85">
        <v>11</v>
      </c>
      <c r="C23" s="96">
        <v>1179.42</v>
      </c>
      <c r="D23" s="88"/>
      <c r="E23" s="79" t="s">
        <v>123</v>
      </c>
      <c r="F23" s="269" t="s">
        <v>122</v>
      </c>
      <c r="I23" s="266">
        <v>8</v>
      </c>
      <c r="J23" s="686" t="s">
        <v>790</v>
      </c>
      <c r="K23" s="686"/>
      <c r="L23" s="686"/>
      <c r="M23" s="686"/>
      <c r="N23" s="686"/>
      <c r="O23" s="686"/>
      <c r="P23" s="686"/>
      <c r="Q23" s="686"/>
      <c r="R23" s="110"/>
      <c r="S23" s="110"/>
      <c r="T23" s="110"/>
      <c r="U23" s="278" t="str">
        <f>IFERROR(HLOOKUP(U$22,$U$16:$BI$19,2,FALSE),"")</f>
        <v/>
      </c>
      <c r="V23" s="278" t="str">
        <f t="shared" ref="V23:Y23" si="42">IFERROR(HLOOKUP(V$22,$U$16:$BI$19,2,FALSE),"")</f>
        <v/>
      </c>
      <c r="W23" s="278" t="str">
        <f t="shared" si="42"/>
        <v/>
      </c>
      <c r="X23" s="278" t="str">
        <f t="shared" si="42"/>
        <v/>
      </c>
      <c r="Y23" s="278" t="str">
        <f t="shared" si="42"/>
        <v/>
      </c>
      <c r="Z23" s="110"/>
      <c r="AA23" s="110"/>
      <c r="AB23" s="110"/>
      <c r="BK23" s="78" t="str">
        <f t="shared" si="33"/>
        <v>3-7</v>
      </c>
      <c r="BL23" s="85">
        <f t="shared" si="34"/>
        <v>11</v>
      </c>
      <c r="BM23" s="519">
        <f t="shared" si="35"/>
        <v>1179.42</v>
      </c>
      <c r="BN23">
        <f t="shared" si="36"/>
        <v>1214.8026000000002</v>
      </c>
      <c r="BO23">
        <f t="shared" si="36"/>
        <v>1251.2466780000002</v>
      </c>
      <c r="BP23">
        <f t="shared" si="36"/>
        <v>1288.7840783400002</v>
      </c>
      <c r="BQ23">
        <f t="shared" ref="BQ23:BR23" si="43">+BP23*1.03</f>
        <v>1327.4476006902003</v>
      </c>
      <c r="BR23">
        <f t="shared" si="43"/>
        <v>1367.2710287109062</v>
      </c>
    </row>
    <row r="24" spans="1:70" ht="28.5" customHeight="1" x14ac:dyDescent="0.25">
      <c r="A24" s="80" t="s">
        <v>122</v>
      </c>
      <c r="B24" s="85">
        <v>12</v>
      </c>
      <c r="C24" s="96">
        <v>1232.04</v>
      </c>
      <c r="D24" s="88"/>
      <c r="E24" s="79" t="s">
        <v>123</v>
      </c>
      <c r="F24" s="269" t="s">
        <v>122</v>
      </c>
      <c r="R24" s="110"/>
      <c r="S24" s="110"/>
      <c r="T24" s="110"/>
      <c r="U24" s="278" t="str">
        <f>IFERROR(HLOOKUP(U$22,$U$16:$BI$19,3,FALSE),"")</f>
        <v/>
      </c>
      <c r="V24" s="278" t="str">
        <f t="shared" ref="V24:Y24" si="44">IFERROR(HLOOKUP(V$22,$U$16:$BI$19,3,FALSE),"")</f>
        <v/>
      </c>
      <c r="W24" s="278" t="str">
        <f t="shared" si="44"/>
        <v/>
      </c>
      <c r="X24" s="278" t="str">
        <f t="shared" si="44"/>
        <v/>
      </c>
      <c r="Y24" s="278" t="str">
        <f t="shared" si="44"/>
        <v/>
      </c>
      <c r="Z24" s="110"/>
      <c r="AA24" s="110"/>
      <c r="AB24" s="110"/>
      <c r="BK24" s="78" t="str">
        <f t="shared" si="33"/>
        <v>3-7</v>
      </c>
      <c r="BL24" s="85">
        <f t="shared" si="34"/>
        <v>12</v>
      </c>
      <c r="BM24" s="519">
        <f t="shared" si="35"/>
        <v>1232.04</v>
      </c>
      <c r="BN24">
        <f t="shared" si="36"/>
        <v>1269.0011999999999</v>
      </c>
      <c r="BO24">
        <f t="shared" si="36"/>
        <v>1307.071236</v>
      </c>
      <c r="BP24">
        <f t="shared" si="36"/>
        <v>1346.28337308</v>
      </c>
      <c r="BQ24">
        <f t="shared" ref="BQ24:BR24" si="45">+BP24*1.03</f>
        <v>1386.6718742724001</v>
      </c>
      <c r="BR24">
        <f t="shared" si="45"/>
        <v>1428.2720305005721</v>
      </c>
    </row>
    <row r="25" spans="1:70" ht="28.5" customHeight="1" x14ac:dyDescent="0.25">
      <c r="A25" s="80" t="s">
        <v>122</v>
      </c>
      <c r="B25" s="85">
        <v>13</v>
      </c>
      <c r="C25" s="96">
        <v>1284.67</v>
      </c>
      <c r="D25" s="89"/>
      <c r="E25" s="79" t="s">
        <v>123</v>
      </c>
      <c r="F25" s="269" t="s">
        <v>122</v>
      </c>
      <c r="G25" s="110"/>
      <c r="H25" s="110"/>
      <c r="I25" s="110"/>
      <c r="J25" s="110"/>
      <c r="K25" s="110"/>
      <c r="L25" s="110"/>
      <c r="M25" s="110"/>
      <c r="N25" s="110"/>
      <c r="O25" s="110"/>
      <c r="P25" s="110"/>
      <c r="Q25" s="110"/>
      <c r="R25" s="110"/>
      <c r="S25" s="110"/>
      <c r="T25" s="110"/>
      <c r="U25" s="278" t="str">
        <f>IFERROR(HLOOKUP(U$22,$U$16:$BI$19,4,FALSE),"")</f>
        <v/>
      </c>
      <c r="V25" s="278" t="str">
        <f t="shared" ref="V25:Y25" si="46">IFERROR(HLOOKUP(V$22,$U$16:$BI$19,4,FALSE),"")</f>
        <v/>
      </c>
      <c r="W25" s="278" t="str">
        <f t="shared" si="46"/>
        <v/>
      </c>
      <c r="X25" s="278" t="str">
        <f t="shared" si="46"/>
        <v/>
      </c>
      <c r="Y25" s="278" t="str">
        <f t="shared" si="46"/>
        <v/>
      </c>
      <c r="Z25" s="110"/>
      <c r="AA25" s="110"/>
      <c r="AB25" s="110"/>
      <c r="BK25" s="78" t="str">
        <f t="shared" si="33"/>
        <v>3-7</v>
      </c>
      <c r="BL25" s="85">
        <f t="shared" si="34"/>
        <v>13</v>
      </c>
      <c r="BM25" s="519">
        <f t="shared" si="35"/>
        <v>1284.67</v>
      </c>
      <c r="BN25">
        <f t="shared" si="36"/>
        <v>1323.2101</v>
      </c>
      <c r="BO25">
        <f t="shared" si="36"/>
        <v>1362.906403</v>
      </c>
      <c r="BP25">
        <f t="shared" si="36"/>
        <v>1403.7935950900001</v>
      </c>
      <c r="BQ25">
        <f t="shared" ref="BQ25:BR25" si="47">+BP25*1.03</f>
        <v>1445.9074029427002</v>
      </c>
      <c r="BR25">
        <f t="shared" si="47"/>
        <v>1489.2846250309813</v>
      </c>
    </row>
    <row r="26" spans="1:70" ht="28.5" customHeight="1" x14ac:dyDescent="0.25">
      <c r="A26" s="80" t="s">
        <v>122</v>
      </c>
      <c r="B26" s="85">
        <v>14</v>
      </c>
      <c r="C26" s="96">
        <v>1337.3000000000002</v>
      </c>
      <c r="D26" s="89"/>
      <c r="E26" s="79" t="s">
        <v>123</v>
      </c>
      <c r="F26" s="269" t="s">
        <v>122</v>
      </c>
      <c r="G26" s="110"/>
      <c r="H26" s="110"/>
      <c r="I26" s="110"/>
      <c r="J26" s="110"/>
      <c r="K26" s="110"/>
      <c r="L26" s="110"/>
      <c r="M26" s="110"/>
      <c r="N26" s="110"/>
      <c r="O26" s="110"/>
      <c r="P26" s="110"/>
      <c r="Q26" s="110"/>
      <c r="R26" s="110"/>
      <c r="S26" s="110"/>
      <c r="T26" s="110"/>
      <c r="U26" s="110"/>
      <c r="V26" s="110"/>
      <c r="W26" s="110"/>
      <c r="X26" s="110"/>
      <c r="Y26" s="110"/>
      <c r="Z26" s="110"/>
      <c r="AA26" s="110"/>
      <c r="AB26" s="110"/>
      <c r="BK26" s="78" t="str">
        <f t="shared" si="33"/>
        <v>3-7</v>
      </c>
      <c r="BL26" s="85">
        <f t="shared" si="34"/>
        <v>14</v>
      </c>
      <c r="BM26" s="519">
        <f t="shared" si="35"/>
        <v>1337.3000000000002</v>
      </c>
      <c r="BN26">
        <f t="shared" si="36"/>
        <v>1377.4190000000003</v>
      </c>
      <c r="BO26">
        <f t="shared" si="36"/>
        <v>1418.7415700000004</v>
      </c>
      <c r="BP26">
        <f t="shared" si="36"/>
        <v>1461.3038171000005</v>
      </c>
      <c r="BQ26">
        <f t="shared" ref="BQ26:BR26" si="48">+BP26*1.03</f>
        <v>1505.1429316130007</v>
      </c>
      <c r="BR26">
        <f t="shared" si="48"/>
        <v>1550.2972195613906</v>
      </c>
    </row>
    <row r="27" spans="1:70" ht="28.5" customHeight="1" x14ac:dyDescent="0.25">
      <c r="A27" s="80" t="s">
        <v>122</v>
      </c>
      <c r="B27" s="85">
        <v>15</v>
      </c>
      <c r="C27" s="96">
        <v>1389.9299999999998</v>
      </c>
      <c r="D27" s="89"/>
      <c r="E27" s="79" t="s">
        <v>123</v>
      </c>
      <c r="F27" s="269" t="s">
        <v>122</v>
      </c>
      <c r="G27" s="110"/>
      <c r="H27" s="110"/>
      <c r="I27" s="110"/>
      <c r="J27" s="110"/>
      <c r="K27" s="110"/>
      <c r="L27" s="110"/>
      <c r="M27" s="110"/>
      <c r="N27" s="110"/>
      <c r="O27" s="110"/>
      <c r="P27" s="110"/>
      <c r="Q27" s="110"/>
      <c r="R27" s="110"/>
      <c r="S27" s="110"/>
      <c r="T27" s="110"/>
      <c r="U27" s="110"/>
      <c r="V27" s="110"/>
      <c r="W27" s="110"/>
      <c r="X27" s="110"/>
      <c r="Y27" s="110"/>
      <c r="Z27" s="110"/>
      <c r="AA27" s="110"/>
      <c r="AB27" s="110"/>
      <c r="BK27" s="78" t="str">
        <f t="shared" si="33"/>
        <v>3-7</v>
      </c>
      <c r="BL27" s="85">
        <f t="shared" si="34"/>
        <v>15</v>
      </c>
      <c r="BM27" s="519">
        <f t="shared" si="35"/>
        <v>1389.9299999999998</v>
      </c>
      <c r="BN27">
        <f t="shared" si="36"/>
        <v>1431.6279</v>
      </c>
      <c r="BO27">
        <f t="shared" si="36"/>
        <v>1474.5767370000001</v>
      </c>
      <c r="BP27">
        <f t="shared" si="36"/>
        <v>1518.8140391100001</v>
      </c>
      <c r="BQ27">
        <f t="shared" ref="BQ27:BR27" si="49">+BP27*1.03</f>
        <v>1564.3784602833</v>
      </c>
      <c r="BR27">
        <f t="shared" si="49"/>
        <v>1611.3098140917991</v>
      </c>
    </row>
    <row r="28" spans="1:70" ht="28.5" customHeight="1" x14ac:dyDescent="0.25">
      <c r="A28" s="80" t="s">
        <v>122</v>
      </c>
      <c r="B28" s="85">
        <v>16</v>
      </c>
      <c r="C28" s="96">
        <v>1442.5700000000002</v>
      </c>
      <c r="D28" s="89"/>
      <c r="E28" s="79" t="s">
        <v>123</v>
      </c>
      <c r="F28" s="269" t="s">
        <v>122</v>
      </c>
      <c r="G28" s="110"/>
      <c r="H28" s="110"/>
      <c r="I28" s="110"/>
      <c r="J28" s="110"/>
      <c r="K28" s="110"/>
      <c r="L28" s="110"/>
      <c r="M28" s="110"/>
      <c r="N28" s="110"/>
      <c r="O28" s="110"/>
      <c r="P28" s="110"/>
      <c r="Q28" s="110"/>
      <c r="R28" s="110"/>
      <c r="S28" s="110"/>
      <c r="T28" s="110"/>
      <c r="U28" s="110"/>
      <c r="V28" s="110"/>
      <c r="W28" s="110"/>
      <c r="X28" s="110"/>
      <c r="Y28" s="110"/>
      <c r="Z28" s="110"/>
      <c r="AA28" s="110"/>
      <c r="AB28" s="110"/>
      <c r="BK28" s="78" t="str">
        <f t="shared" si="33"/>
        <v>3-7</v>
      </c>
      <c r="BL28" s="85">
        <f t="shared" si="34"/>
        <v>16</v>
      </c>
      <c r="BM28" s="519">
        <f t="shared" si="35"/>
        <v>1442.5700000000002</v>
      </c>
      <c r="BN28">
        <f t="shared" si="36"/>
        <v>1485.8471000000002</v>
      </c>
      <c r="BO28">
        <f t="shared" si="36"/>
        <v>1530.4225130000002</v>
      </c>
      <c r="BP28">
        <f t="shared" si="36"/>
        <v>1576.3351883900002</v>
      </c>
      <c r="BQ28">
        <f t="shared" ref="BQ28:BR28" si="50">+BP28*1.03</f>
        <v>1623.6252440417002</v>
      </c>
      <c r="BR28">
        <f t="shared" si="50"/>
        <v>1672.3340013629513</v>
      </c>
    </row>
    <row r="29" spans="1:70" ht="28.5" customHeight="1" x14ac:dyDescent="0.25">
      <c r="A29" s="80" t="s">
        <v>122</v>
      </c>
      <c r="B29" s="85">
        <v>17</v>
      </c>
      <c r="C29" s="96">
        <v>1495.1999999999998</v>
      </c>
      <c r="D29" s="89"/>
      <c r="E29" s="79" t="s">
        <v>123</v>
      </c>
      <c r="F29" s="269" t="s">
        <v>122</v>
      </c>
      <c r="G29" s="110"/>
      <c r="H29" s="110"/>
      <c r="I29" s="110"/>
      <c r="J29" s="110"/>
      <c r="K29" s="110"/>
      <c r="L29" s="110"/>
      <c r="M29" s="110"/>
      <c r="N29" s="110"/>
      <c r="O29" s="110"/>
      <c r="P29" s="110"/>
      <c r="Q29" s="110"/>
      <c r="R29" s="110"/>
      <c r="S29" s="110"/>
      <c r="T29" s="110"/>
      <c r="U29" s="110"/>
      <c r="V29" s="110"/>
      <c r="W29" s="110"/>
      <c r="X29" s="110"/>
      <c r="Y29" s="110"/>
      <c r="Z29" s="110"/>
      <c r="AA29" s="110"/>
      <c r="AB29" s="110"/>
      <c r="BK29" s="78" t="str">
        <f t="shared" si="33"/>
        <v>3-7</v>
      </c>
      <c r="BL29" s="85">
        <f t="shared" si="34"/>
        <v>17</v>
      </c>
      <c r="BM29" s="519">
        <f t="shared" si="35"/>
        <v>1495.1999999999998</v>
      </c>
      <c r="BN29">
        <f t="shared" si="36"/>
        <v>1540.0559999999998</v>
      </c>
      <c r="BO29">
        <f t="shared" si="36"/>
        <v>1586.2576799999999</v>
      </c>
      <c r="BP29">
        <f t="shared" si="36"/>
        <v>1633.8454104</v>
      </c>
      <c r="BQ29">
        <f t="shared" ref="BQ29:BR29" si="51">+BP29*1.03</f>
        <v>1682.860772712</v>
      </c>
      <c r="BR29">
        <f t="shared" si="51"/>
        <v>1733.34659589336</v>
      </c>
    </row>
    <row r="30" spans="1:70" ht="28.5" customHeight="1" x14ac:dyDescent="0.25">
      <c r="A30" s="80" t="s">
        <v>122</v>
      </c>
      <c r="B30" s="85">
        <v>18</v>
      </c>
      <c r="C30" s="96">
        <v>1547.83</v>
      </c>
      <c r="D30" s="87"/>
      <c r="E30" s="79" t="s">
        <v>123</v>
      </c>
      <c r="F30" s="269" t="s">
        <v>122</v>
      </c>
      <c r="G30" s="110"/>
      <c r="H30" s="110"/>
      <c r="I30" s="110"/>
      <c r="J30" s="110"/>
      <c r="K30" s="110"/>
      <c r="L30" s="110"/>
      <c r="M30" s="110"/>
      <c r="N30" s="110"/>
      <c r="O30" s="110"/>
      <c r="P30" s="110"/>
      <c r="Q30" s="110"/>
      <c r="R30" s="110"/>
      <c r="S30" s="110"/>
      <c r="T30" s="110"/>
      <c r="U30" s="110"/>
      <c r="V30" s="110"/>
      <c r="W30" s="110"/>
      <c r="X30" s="110"/>
      <c r="Y30" s="110"/>
      <c r="Z30" s="110"/>
      <c r="AA30" s="110"/>
      <c r="AB30" s="110"/>
      <c r="BK30" s="78" t="str">
        <f t="shared" si="33"/>
        <v>3-7</v>
      </c>
      <c r="BL30" s="85">
        <f t="shared" si="34"/>
        <v>18</v>
      </c>
      <c r="BM30" s="519">
        <f t="shared" si="35"/>
        <v>1547.83</v>
      </c>
      <c r="BN30">
        <f t="shared" si="36"/>
        <v>1594.2648999999999</v>
      </c>
      <c r="BO30">
        <f t="shared" si="36"/>
        <v>1642.0928469999999</v>
      </c>
      <c r="BP30">
        <f t="shared" si="36"/>
        <v>1691.35563241</v>
      </c>
      <c r="BQ30">
        <f t="shared" ref="BQ30:BR30" si="52">+BP30*1.03</f>
        <v>1742.0963013823</v>
      </c>
      <c r="BR30">
        <f t="shared" si="52"/>
        <v>1794.359190423769</v>
      </c>
    </row>
    <row r="31" spans="1:70" ht="28.5" customHeight="1" x14ac:dyDescent="0.25">
      <c r="A31" s="80" t="s">
        <v>122</v>
      </c>
      <c r="B31" s="85">
        <v>19</v>
      </c>
      <c r="C31" s="96">
        <v>1600.46</v>
      </c>
      <c r="D31" s="89"/>
      <c r="E31" s="79" t="s">
        <v>123</v>
      </c>
      <c r="F31" s="269" t="s">
        <v>122</v>
      </c>
      <c r="G31" s="110"/>
      <c r="H31" s="110"/>
      <c r="I31" s="110"/>
      <c r="J31" s="110"/>
      <c r="K31" s="110"/>
      <c r="L31" s="110"/>
      <c r="M31" s="110"/>
      <c r="N31" s="110"/>
      <c r="O31" s="110"/>
      <c r="P31" s="110"/>
      <c r="Q31" s="110"/>
      <c r="R31" s="110"/>
      <c r="S31" s="110"/>
      <c r="T31" s="110"/>
      <c r="U31" s="110"/>
      <c r="V31" s="110"/>
      <c r="W31" s="110"/>
      <c r="X31" s="110"/>
      <c r="Y31" s="110"/>
      <c r="Z31" s="110"/>
      <c r="AA31" s="110"/>
      <c r="AB31" s="110"/>
      <c r="BK31" s="78" t="str">
        <f t="shared" si="33"/>
        <v>3-7</v>
      </c>
      <c r="BL31" s="85">
        <f t="shared" si="34"/>
        <v>19</v>
      </c>
      <c r="BM31" s="519">
        <f t="shared" si="35"/>
        <v>1600.46</v>
      </c>
      <c r="BN31">
        <f t="shared" si="36"/>
        <v>1648.4738</v>
      </c>
      <c r="BO31">
        <f t="shared" si="36"/>
        <v>1697.9280140000001</v>
      </c>
      <c r="BP31">
        <f t="shared" si="36"/>
        <v>1748.8658544200002</v>
      </c>
      <c r="BQ31">
        <f t="shared" ref="BQ31:BR31" si="53">+BP31*1.03</f>
        <v>1801.3318300526003</v>
      </c>
      <c r="BR31">
        <f t="shared" si="53"/>
        <v>1855.3717849541783</v>
      </c>
    </row>
    <row r="32" spans="1:70" ht="28.5" customHeight="1" x14ac:dyDescent="0.25">
      <c r="A32" s="80" t="s">
        <v>122</v>
      </c>
      <c r="B32" s="85">
        <v>20</v>
      </c>
      <c r="C32" s="96">
        <v>1653.1</v>
      </c>
      <c r="D32" s="89"/>
      <c r="E32" s="79" t="s">
        <v>123</v>
      </c>
      <c r="F32" s="269" t="s">
        <v>122</v>
      </c>
      <c r="G32" s="110"/>
      <c r="H32" s="110"/>
      <c r="I32" s="110"/>
      <c r="J32" s="110"/>
      <c r="K32" s="110"/>
      <c r="L32" s="110"/>
      <c r="M32" s="110"/>
      <c r="N32" s="110"/>
      <c r="O32" s="110"/>
      <c r="P32" s="110"/>
      <c r="Q32" s="110"/>
      <c r="R32" s="110"/>
      <c r="S32" s="110"/>
      <c r="T32" s="110"/>
      <c r="U32" s="110"/>
      <c r="V32" s="110"/>
      <c r="W32" s="110"/>
      <c r="X32" s="110"/>
      <c r="Y32" s="110"/>
      <c r="Z32" s="110"/>
      <c r="AA32" s="110"/>
      <c r="AB32" s="110"/>
      <c r="BK32" s="78" t="str">
        <f t="shared" si="33"/>
        <v>3-7</v>
      </c>
      <c r="BL32" s="85">
        <f t="shared" si="34"/>
        <v>20</v>
      </c>
      <c r="BM32" s="519">
        <f t="shared" si="35"/>
        <v>1653.1</v>
      </c>
      <c r="BN32">
        <f t="shared" si="36"/>
        <v>1702.693</v>
      </c>
      <c r="BO32">
        <f t="shared" si="36"/>
        <v>1753.77379</v>
      </c>
      <c r="BP32">
        <f t="shared" si="36"/>
        <v>1806.3870036999999</v>
      </c>
      <c r="BQ32">
        <f t="shared" ref="BQ32:BR32" si="54">+BP32*1.03</f>
        <v>1860.578613811</v>
      </c>
      <c r="BR32">
        <f t="shared" si="54"/>
        <v>1916.3959722253301</v>
      </c>
    </row>
    <row r="33" spans="1:70" ht="28.5" customHeight="1" x14ac:dyDescent="0.25">
      <c r="A33" s="80" t="s">
        <v>124</v>
      </c>
      <c r="B33" s="85">
        <v>21</v>
      </c>
      <c r="C33" s="96">
        <v>1705.73</v>
      </c>
      <c r="D33" s="90" t="s">
        <v>125</v>
      </c>
      <c r="E33" s="79" t="s">
        <v>126</v>
      </c>
      <c r="F33" s="269" t="s">
        <v>124</v>
      </c>
      <c r="G33" s="110"/>
      <c r="H33" s="110"/>
      <c r="I33" s="110"/>
      <c r="J33" s="110"/>
      <c r="K33" s="110"/>
      <c r="L33" s="110"/>
      <c r="M33" s="110"/>
      <c r="N33" s="110"/>
      <c r="O33" s="110"/>
      <c r="P33" s="110"/>
      <c r="Q33" s="110"/>
      <c r="R33" s="110"/>
      <c r="S33" s="110"/>
      <c r="T33" s="110"/>
      <c r="U33" s="110"/>
      <c r="V33" s="110"/>
      <c r="W33" s="110"/>
      <c r="X33" s="110"/>
      <c r="Y33" s="110"/>
      <c r="Z33" s="110"/>
      <c r="AA33" s="110"/>
      <c r="AB33" s="110"/>
      <c r="BK33" s="78" t="str">
        <f t="shared" si="33"/>
        <v>6-7</v>
      </c>
      <c r="BL33" s="85">
        <f t="shared" si="34"/>
        <v>21</v>
      </c>
      <c r="BM33" s="519">
        <f t="shared" si="35"/>
        <v>1705.73</v>
      </c>
      <c r="BN33">
        <f t="shared" si="36"/>
        <v>1756.9019000000001</v>
      </c>
      <c r="BO33">
        <f t="shared" si="36"/>
        <v>1809.6089570000001</v>
      </c>
      <c r="BP33">
        <f t="shared" si="36"/>
        <v>1863.8972257100002</v>
      </c>
      <c r="BQ33">
        <f t="shared" ref="BQ33:BR33" si="55">+BP33*1.03</f>
        <v>1919.8141424813002</v>
      </c>
      <c r="BR33">
        <f t="shared" si="55"/>
        <v>1977.4085667557392</v>
      </c>
    </row>
    <row r="34" spans="1:70" ht="28.5" customHeight="1" x14ac:dyDescent="0.25">
      <c r="A34" s="80" t="s">
        <v>124</v>
      </c>
      <c r="B34" s="85">
        <v>22</v>
      </c>
      <c r="C34" s="96">
        <v>1758.3600000000001</v>
      </c>
      <c r="D34" s="90" t="s">
        <v>125</v>
      </c>
      <c r="E34" s="79" t="s">
        <v>126</v>
      </c>
      <c r="F34" s="269" t="s">
        <v>124</v>
      </c>
      <c r="G34" s="110"/>
      <c r="H34" s="110"/>
      <c r="I34" s="110"/>
      <c r="J34" s="110"/>
      <c r="K34" s="110"/>
      <c r="L34" s="110"/>
      <c r="M34" s="110"/>
      <c r="N34" s="110"/>
      <c r="O34" s="110"/>
      <c r="P34" s="110"/>
      <c r="Q34" s="110"/>
      <c r="R34" s="110"/>
      <c r="S34" s="110"/>
      <c r="T34" s="110"/>
      <c r="U34" s="110"/>
      <c r="V34" s="110"/>
      <c r="W34" s="110"/>
      <c r="X34" s="110"/>
      <c r="Y34" s="110"/>
      <c r="Z34" s="110"/>
      <c r="AA34" s="110"/>
      <c r="AB34" s="110"/>
      <c r="BK34" s="78" t="str">
        <f t="shared" si="33"/>
        <v>6-7</v>
      </c>
      <c r="BL34" s="85">
        <f t="shared" si="34"/>
        <v>22</v>
      </c>
      <c r="BM34" s="519">
        <f t="shared" si="35"/>
        <v>1758.3600000000001</v>
      </c>
      <c r="BN34">
        <f t="shared" si="36"/>
        <v>1811.1108000000002</v>
      </c>
      <c r="BO34">
        <f t="shared" si="36"/>
        <v>1865.4441240000001</v>
      </c>
      <c r="BP34">
        <f t="shared" si="36"/>
        <v>1921.4074477200002</v>
      </c>
      <c r="BQ34">
        <f t="shared" ref="BQ34:BR34" si="56">+BP34*1.03</f>
        <v>1979.0496711516003</v>
      </c>
      <c r="BR34">
        <f t="shared" si="56"/>
        <v>2038.4211612861484</v>
      </c>
    </row>
    <row r="35" spans="1:70" ht="28.5" customHeight="1" x14ac:dyDescent="0.25">
      <c r="A35" s="80" t="s">
        <v>124</v>
      </c>
      <c r="B35" s="85">
        <v>23</v>
      </c>
      <c r="C35" s="96">
        <v>1810.9900000000002</v>
      </c>
      <c r="D35" s="90" t="s">
        <v>125</v>
      </c>
      <c r="E35" s="79" t="s">
        <v>126</v>
      </c>
      <c r="F35" s="269" t="s">
        <v>124</v>
      </c>
      <c r="G35" s="110"/>
      <c r="H35" s="110"/>
      <c r="I35" s="110"/>
      <c r="J35" s="110"/>
      <c r="K35" s="110"/>
      <c r="L35" s="110"/>
      <c r="M35" s="110"/>
      <c r="N35" s="110"/>
      <c r="O35" s="110"/>
      <c r="P35" s="110"/>
      <c r="Q35" s="110"/>
      <c r="R35" s="110"/>
      <c r="S35" s="110"/>
      <c r="T35" s="110"/>
      <c r="U35" s="110"/>
      <c r="V35" s="110"/>
      <c r="W35" s="110"/>
      <c r="X35" s="110"/>
      <c r="Y35" s="110"/>
      <c r="Z35" s="110"/>
      <c r="AA35" s="110"/>
      <c r="AB35" s="110"/>
      <c r="BK35" s="78" t="str">
        <f t="shared" si="33"/>
        <v>6-7</v>
      </c>
      <c r="BL35" s="85">
        <f t="shared" si="34"/>
        <v>23</v>
      </c>
      <c r="BM35" s="519">
        <f t="shared" si="35"/>
        <v>1810.9900000000002</v>
      </c>
      <c r="BN35">
        <f t="shared" si="36"/>
        <v>1865.3197000000002</v>
      </c>
      <c r="BO35">
        <f t="shared" si="36"/>
        <v>1921.2792910000003</v>
      </c>
      <c r="BP35">
        <f t="shared" si="36"/>
        <v>1978.9176697300004</v>
      </c>
      <c r="BQ35">
        <f t="shared" ref="BQ35:BR35" si="57">+BP35*1.03</f>
        <v>2038.2851998219005</v>
      </c>
      <c r="BR35">
        <f t="shared" si="57"/>
        <v>2099.4337558165576</v>
      </c>
    </row>
    <row r="36" spans="1:70" ht="28.5" customHeight="1" x14ac:dyDescent="0.25">
      <c r="A36" s="80" t="s">
        <v>124</v>
      </c>
      <c r="B36" s="85">
        <v>24</v>
      </c>
      <c r="C36" s="96">
        <v>1863.6223</v>
      </c>
      <c r="D36" s="91"/>
      <c r="E36" s="79" t="s">
        <v>126</v>
      </c>
      <c r="F36" s="269" t="s">
        <v>124</v>
      </c>
      <c r="G36" s="110"/>
      <c r="H36" s="110"/>
      <c r="I36" s="110"/>
      <c r="J36" s="110"/>
      <c r="K36" s="110"/>
      <c r="L36" s="110"/>
      <c r="M36" s="110"/>
      <c r="N36" s="110"/>
      <c r="O36" s="110"/>
      <c r="P36" s="110"/>
      <c r="Q36" s="110"/>
      <c r="R36" s="110"/>
      <c r="S36" s="110"/>
      <c r="T36" s="110"/>
      <c r="U36" s="110"/>
      <c r="V36" s="110"/>
      <c r="W36" s="110"/>
      <c r="X36" s="110"/>
      <c r="Y36" s="110"/>
      <c r="Z36" s="110"/>
      <c r="AA36" s="110"/>
      <c r="AB36" s="110"/>
      <c r="BK36" s="78" t="str">
        <f t="shared" si="33"/>
        <v>6-7</v>
      </c>
      <c r="BL36" s="85">
        <f t="shared" si="34"/>
        <v>24</v>
      </c>
      <c r="BM36" s="519">
        <f t="shared" si="35"/>
        <v>1863.6223</v>
      </c>
      <c r="BN36">
        <f t="shared" si="36"/>
        <v>1919.5309690000001</v>
      </c>
      <c r="BO36">
        <f t="shared" si="36"/>
        <v>1977.1168980700002</v>
      </c>
      <c r="BP36">
        <f t="shared" si="36"/>
        <v>2036.4304050121002</v>
      </c>
      <c r="BQ36">
        <f t="shared" ref="BQ36:BR36" si="58">+BP36*1.03</f>
        <v>2097.5233171624632</v>
      </c>
      <c r="BR36">
        <f t="shared" si="58"/>
        <v>2160.4490166773371</v>
      </c>
    </row>
    <row r="37" spans="1:70" ht="28.5" customHeight="1" x14ac:dyDescent="0.25">
      <c r="A37" s="80" t="s">
        <v>124</v>
      </c>
      <c r="B37" s="85">
        <v>25</v>
      </c>
      <c r="C37" s="96">
        <v>1917.83</v>
      </c>
      <c r="D37" s="92"/>
      <c r="E37" s="79" t="s">
        <v>126</v>
      </c>
      <c r="F37" s="269" t="s">
        <v>124</v>
      </c>
      <c r="G37" s="110"/>
      <c r="H37" s="110"/>
      <c r="I37" s="110"/>
      <c r="J37" s="110"/>
      <c r="K37" s="110"/>
      <c r="L37" s="110"/>
      <c r="M37" s="110"/>
      <c r="N37" s="110"/>
      <c r="O37" s="110"/>
      <c r="P37" s="110"/>
      <c r="Q37" s="110"/>
      <c r="R37" s="110"/>
      <c r="S37" s="110"/>
      <c r="T37" s="110"/>
      <c r="U37" s="110"/>
      <c r="V37" s="110"/>
      <c r="W37" s="110"/>
      <c r="X37" s="110"/>
      <c r="Y37" s="110"/>
      <c r="Z37" s="110"/>
      <c r="AA37" s="110"/>
      <c r="AB37" s="110"/>
      <c r="BK37" s="78" t="str">
        <f t="shared" si="33"/>
        <v>6-7</v>
      </c>
      <c r="BL37" s="85">
        <f t="shared" si="34"/>
        <v>25</v>
      </c>
      <c r="BM37" s="519">
        <f t="shared" si="35"/>
        <v>1917.83</v>
      </c>
      <c r="BN37">
        <f t="shared" si="36"/>
        <v>1975.3649</v>
      </c>
      <c r="BO37">
        <f t="shared" si="36"/>
        <v>2034.625847</v>
      </c>
      <c r="BP37">
        <f t="shared" si="36"/>
        <v>2095.66462241</v>
      </c>
      <c r="BQ37">
        <f t="shared" ref="BQ37:BR37" si="59">+BP37*1.03</f>
        <v>2158.5345610823001</v>
      </c>
      <c r="BR37">
        <f t="shared" si="59"/>
        <v>2223.290597914769</v>
      </c>
    </row>
    <row r="38" spans="1:70" ht="28.5" customHeight="1" x14ac:dyDescent="0.25">
      <c r="A38" s="81" t="s">
        <v>124</v>
      </c>
      <c r="B38" s="85">
        <v>26</v>
      </c>
      <c r="C38" s="96">
        <v>1972.04</v>
      </c>
      <c r="D38" s="93" t="s">
        <v>127</v>
      </c>
      <c r="E38" s="79" t="s">
        <v>126</v>
      </c>
      <c r="F38" s="269" t="s">
        <v>124</v>
      </c>
      <c r="G38" s="110"/>
      <c r="H38" s="110"/>
      <c r="I38" s="110"/>
      <c r="J38" s="110"/>
      <c r="K38" s="110"/>
      <c r="L38" s="110"/>
      <c r="M38" s="110"/>
      <c r="N38" s="110"/>
      <c r="O38" s="110"/>
      <c r="P38" s="110"/>
      <c r="Q38" s="110"/>
      <c r="R38" s="110"/>
      <c r="S38" s="110"/>
      <c r="T38" s="110"/>
      <c r="U38" s="110"/>
      <c r="V38" s="110"/>
      <c r="W38" s="110"/>
      <c r="X38" s="110"/>
      <c r="Y38" s="110"/>
      <c r="Z38" s="110"/>
      <c r="AA38" s="110"/>
      <c r="AB38" s="110"/>
      <c r="BK38" s="78" t="str">
        <f t="shared" si="33"/>
        <v>6-7</v>
      </c>
      <c r="BL38" s="85">
        <f t="shared" si="34"/>
        <v>26</v>
      </c>
      <c r="BM38" s="519">
        <f t="shared" si="35"/>
        <v>1972.04</v>
      </c>
      <c r="BN38">
        <f t="shared" si="36"/>
        <v>2031.2012</v>
      </c>
      <c r="BO38">
        <f t="shared" si="36"/>
        <v>2092.137236</v>
      </c>
      <c r="BP38">
        <f t="shared" si="36"/>
        <v>2154.9013530800003</v>
      </c>
      <c r="BQ38">
        <f t="shared" ref="BQ38:BR38" si="60">+BP38*1.03</f>
        <v>2219.5483936724004</v>
      </c>
      <c r="BR38">
        <f t="shared" si="60"/>
        <v>2286.1348454825725</v>
      </c>
    </row>
    <row r="39" spans="1:70" ht="28.5" customHeight="1" x14ac:dyDescent="0.25">
      <c r="A39" s="80" t="s">
        <v>124</v>
      </c>
      <c r="B39" s="85">
        <v>27</v>
      </c>
      <c r="C39" s="96">
        <v>2026.26</v>
      </c>
      <c r="D39" s="90" t="s">
        <v>127</v>
      </c>
      <c r="E39" s="79" t="s">
        <v>126</v>
      </c>
      <c r="F39" s="269" t="s">
        <v>124</v>
      </c>
      <c r="G39" s="110"/>
      <c r="H39" s="110"/>
      <c r="I39" s="110"/>
      <c r="J39" s="110"/>
      <c r="K39" s="110"/>
      <c r="L39" s="110"/>
      <c r="M39" s="110"/>
      <c r="N39" s="110"/>
      <c r="O39" s="110"/>
      <c r="P39" s="110"/>
      <c r="Q39" s="110"/>
      <c r="R39" s="110"/>
      <c r="S39" s="110"/>
      <c r="T39" s="110"/>
      <c r="U39" s="110"/>
      <c r="V39" s="110"/>
      <c r="W39" s="110"/>
      <c r="X39" s="110"/>
      <c r="Y39" s="110"/>
      <c r="Z39" s="110"/>
      <c r="AA39" s="110"/>
      <c r="AB39" s="110"/>
      <c r="BK39" s="78" t="str">
        <f t="shared" si="33"/>
        <v>6-7</v>
      </c>
      <c r="BL39" s="85">
        <f t="shared" si="34"/>
        <v>27</v>
      </c>
      <c r="BM39" s="519">
        <f t="shared" si="35"/>
        <v>2026.26</v>
      </c>
      <c r="BN39">
        <f t="shared" si="36"/>
        <v>2087.0477999999998</v>
      </c>
      <c r="BO39">
        <f t="shared" si="36"/>
        <v>2149.6592339999997</v>
      </c>
      <c r="BP39">
        <f t="shared" si="36"/>
        <v>2214.1490110199998</v>
      </c>
      <c r="BQ39">
        <f t="shared" ref="BQ39:BR39" si="61">+BP39*1.03</f>
        <v>2280.5734813505996</v>
      </c>
      <c r="BR39">
        <f t="shared" si="61"/>
        <v>2348.9906857911178</v>
      </c>
    </row>
    <row r="40" spans="1:70" ht="28.5" customHeight="1" x14ac:dyDescent="0.25">
      <c r="A40" s="80" t="s">
        <v>124</v>
      </c>
      <c r="B40" s="85">
        <v>28</v>
      </c>
      <c r="C40" s="96">
        <v>2080.4700000000003</v>
      </c>
      <c r="D40" s="90" t="s">
        <v>127</v>
      </c>
      <c r="E40" s="79" t="s">
        <v>126</v>
      </c>
      <c r="F40" s="269" t="s">
        <v>124</v>
      </c>
      <c r="G40" s="110"/>
      <c r="H40" s="110"/>
      <c r="I40" s="110"/>
      <c r="J40" s="110"/>
      <c r="K40" s="110"/>
      <c r="L40" s="110"/>
      <c r="M40" s="110"/>
      <c r="N40" s="110"/>
      <c r="O40" s="110"/>
      <c r="P40" s="110"/>
      <c r="Q40" s="110"/>
      <c r="R40" s="110"/>
      <c r="S40" s="110"/>
      <c r="T40" s="110"/>
      <c r="U40" s="110"/>
      <c r="V40" s="110"/>
      <c r="W40" s="110"/>
      <c r="X40" s="110"/>
      <c r="Y40" s="110"/>
      <c r="Z40" s="110"/>
      <c r="AA40" s="110"/>
      <c r="AB40" s="110"/>
      <c r="BK40" s="78" t="str">
        <f t="shared" si="33"/>
        <v>6-7</v>
      </c>
      <c r="BL40" s="85">
        <f t="shared" si="34"/>
        <v>28</v>
      </c>
      <c r="BM40" s="519">
        <f t="shared" si="35"/>
        <v>2080.4700000000003</v>
      </c>
      <c r="BN40">
        <f t="shared" si="36"/>
        <v>2142.8841000000002</v>
      </c>
      <c r="BO40">
        <f t="shared" si="36"/>
        <v>2207.1706230000004</v>
      </c>
      <c r="BP40">
        <f t="shared" si="36"/>
        <v>2273.3857416900005</v>
      </c>
      <c r="BQ40">
        <f t="shared" ref="BQ40:BR40" si="62">+BP40*1.03</f>
        <v>2341.5873139407004</v>
      </c>
      <c r="BR40">
        <f t="shared" si="62"/>
        <v>2411.8349333589213</v>
      </c>
    </row>
    <row r="41" spans="1:70" ht="28.5" customHeight="1" x14ac:dyDescent="0.25">
      <c r="A41" s="80" t="s">
        <v>124</v>
      </c>
      <c r="B41" s="85">
        <v>29</v>
      </c>
      <c r="C41" s="96">
        <v>2134.6873999999998</v>
      </c>
      <c r="D41" s="90" t="s">
        <v>127</v>
      </c>
      <c r="E41" s="79" t="s">
        <v>126</v>
      </c>
      <c r="F41" s="269" t="s">
        <v>124</v>
      </c>
      <c r="G41" s="110"/>
      <c r="H41" s="110"/>
      <c r="I41" s="110"/>
      <c r="J41" s="110"/>
      <c r="K41" s="110"/>
      <c r="L41" s="110"/>
      <c r="M41" s="110"/>
      <c r="N41" s="110"/>
      <c r="O41" s="110"/>
      <c r="P41" s="110"/>
      <c r="Q41" s="110"/>
      <c r="R41" s="110"/>
      <c r="S41" s="110"/>
      <c r="T41" s="110"/>
      <c r="U41" s="110"/>
      <c r="V41" s="110"/>
      <c r="W41" s="110"/>
      <c r="X41" s="110"/>
      <c r="Y41" s="110"/>
      <c r="Z41" s="110"/>
      <c r="AA41" s="110"/>
      <c r="AB41" s="110"/>
      <c r="BK41" s="78" t="str">
        <f t="shared" si="33"/>
        <v>6-7</v>
      </c>
      <c r="BL41" s="85">
        <f t="shared" si="34"/>
        <v>29</v>
      </c>
      <c r="BM41" s="519">
        <f t="shared" si="35"/>
        <v>2134.6873999999998</v>
      </c>
      <c r="BN41">
        <f t="shared" si="36"/>
        <v>2198.7280219999998</v>
      </c>
      <c r="BO41">
        <f t="shared" si="36"/>
        <v>2264.68986266</v>
      </c>
      <c r="BP41">
        <f t="shared" si="36"/>
        <v>2332.6305585397999</v>
      </c>
      <c r="BQ41">
        <f t="shared" ref="BQ41:BR41" si="63">+BP41*1.03</f>
        <v>2402.6094752959939</v>
      </c>
      <c r="BR41">
        <f t="shared" si="63"/>
        <v>2474.687759554874</v>
      </c>
    </row>
    <row r="42" spans="1:70" ht="28.5" customHeight="1" x14ac:dyDescent="0.25">
      <c r="A42" s="80" t="s">
        <v>124</v>
      </c>
      <c r="B42" s="85">
        <v>30</v>
      </c>
      <c r="C42" s="96">
        <v>2188.8962999999999</v>
      </c>
      <c r="D42" s="90" t="s">
        <v>127</v>
      </c>
      <c r="E42" s="79" t="s">
        <v>126</v>
      </c>
      <c r="F42" s="269" t="s">
        <v>124</v>
      </c>
      <c r="G42" s="110"/>
      <c r="H42" s="110"/>
      <c r="I42" s="110"/>
      <c r="J42" s="110"/>
      <c r="K42" s="110"/>
      <c r="L42" s="110"/>
      <c r="M42" s="110"/>
      <c r="N42" s="110"/>
      <c r="O42" s="110"/>
      <c r="P42" s="110"/>
      <c r="Q42" s="110"/>
      <c r="R42" s="110"/>
      <c r="S42" s="110"/>
      <c r="T42" s="110"/>
      <c r="U42" s="110"/>
      <c r="V42" s="110"/>
      <c r="W42" s="110"/>
      <c r="X42" s="110"/>
      <c r="Y42" s="110"/>
      <c r="Z42" s="110"/>
      <c r="AA42" s="110"/>
      <c r="AB42" s="110"/>
      <c r="BK42" s="78" t="str">
        <f t="shared" si="33"/>
        <v>6-7</v>
      </c>
      <c r="BL42" s="85">
        <f t="shared" si="34"/>
        <v>30</v>
      </c>
      <c r="BM42" s="519">
        <f t="shared" si="35"/>
        <v>2188.8962999999999</v>
      </c>
      <c r="BN42">
        <f t="shared" si="36"/>
        <v>2254.563189</v>
      </c>
      <c r="BO42">
        <f t="shared" si="36"/>
        <v>2322.2000846700003</v>
      </c>
      <c r="BP42">
        <f t="shared" si="36"/>
        <v>2391.8660872101004</v>
      </c>
      <c r="BQ42">
        <f t="shared" ref="BQ42:BR42" si="64">+BP42*1.03</f>
        <v>2463.6220698264037</v>
      </c>
      <c r="BR42">
        <f t="shared" si="64"/>
        <v>2537.5307319211961</v>
      </c>
    </row>
    <row r="43" spans="1:70" ht="28.5" customHeight="1" x14ac:dyDescent="0.25">
      <c r="A43" s="80" t="s">
        <v>128</v>
      </c>
      <c r="B43" s="85">
        <v>33</v>
      </c>
      <c r="C43" s="96">
        <v>2351.5333000000001</v>
      </c>
      <c r="D43" s="90" t="s">
        <v>129</v>
      </c>
      <c r="E43" s="79" t="s">
        <v>130</v>
      </c>
      <c r="F43" s="269" t="s">
        <v>128</v>
      </c>
      <c r="G43" s="110"/>
      <c r="H43" s="110"/>
      <c r="I43" s="110"/>
      <c r="J43" s="110"/>
      <c r="K43" s="110"/>
      <c r="L43" s="110"/>
      <c r="M43" s="110"/>
      <c r="N43" s="110"/>
      <c r="O43" s="110"/>
      <c r="P43" s="110"/>
      <c r="Q43" s="110"/>
      <c r="R43" s="110"/>
      <c r="S43" s="110"/>
      <c r="T43" s="110"/>
      <c r="U43" s="110"/>
      <c r="V43" s="110"/>
      <c r="W43" s="110"/>
      <c r="X43" s="110"/>
      <c r="Y43" s="110"/>
      <c r="Z43" s="110"/>
      <c r="AA43" s="110"/>
      <c r="AB43" s="110"/>
      <c r="BK43" s="78" t="str">
        <f t="shared" si="33"/>
        <v>8</v>
      </c>
      <c r="BL43" s="85">
        <f t="shared" si="34"/>
        <v>33</v>
      </c>
      <c r="BM43" s="519">
        <f t="shared" si="35"/>
        <v>2351.5333000000001</v>
      </c>
      <c r="BN43">
        <f t="shared" si="36"/>
        <v>2422.079299</v>
      </c>
      <c r="BO43">
        <f t="shared" si="36"/>
        <v>2494.7416779700002</v>
      </c>
      <c r="BP43">
        <f t="shared" si="36"/>
        <v>2569.5839283091004</v>
      </c>
      <c r="BQ43">
        <f t="shared" ref="BQ43:BR43" si="65">+BP43*1.03</f>
        <v>2646.6714461583733</v>
      </c>
      <c r="BR43">
        <f t="shared" si="65"/>
        <v>2726.0715895431244</v>
      </c>
    </row>
    <row r="44" spans="1:70" ht="28.5" customHeight="1" x14ac:dyDescent="0.25">
      <c r="A44" s="80" t="s">
        <v>128</v>
      </c>
      <c r="B44" s="85">
        <v>38</v>
      </c>
      <c r="C44" s="96">
        <v>2622.5880999999999</v>
      </c>
      <c r="D44" s="90" t="s">
        <v>129</v>
      </c>
      <c r="E44" s="79" t="s">
        <v>131</v>
      </c>
      <c r="F44" s="269" t="s">
        <v>128</v>
      </c>
      <c r="G44" s="110"/>
      <c r="H44" s="110"/>
      <c r="I44" s="110"/>
      <c r="J44" s="110"/>
      <c r="K44" s="110"/>
      <c r="L44" s="110"/>
      <c r="M44" s="110"/>
      <c r="N44" s="110"/>
      <c r="O44" s="110"/>
      <c r="P44" s="110"/>
      <c r="Q44" s="110"/>
      <c r="R44" s="110"/>
      <c r="S44" s="110"/>
      <c r="T44" s="110"/>
      <c r="U44" s="110"/>
      <c r="V44" s="110"/>
      <c r="W44" s="110"/>
      <c r="X44" s="110"/>
      <c r="Y44" s="110"/>
      <c r="Z44" s="110"/>
      <c r="AA44" s="110"/>
      <c r="AB44" s="110"/>
      <c r="BK44" s="78" t="str">
        <f t="shared" si="33"/>
        <v>8</v>
      </c>
      <c r="BL44" s="85">
        <f t="shared" si="34"/>
        <v>38</v>
      </c>
      <c r="BM44" s="519">
        <f t="shared" si="35"/>
        <v>2622.5880999999999</v>
      </c>
      <c r="BN44">
        <f t="shared" si="36"/>
        <v>2701.2657429999999</v>
      </c>
      <c r="BO44">
        <f t="shared" si="36"/>
        <v>2782.3037152900001</v>
      </c>
      <c r="BP44">
        <f t="shared" si="36"/>
        <v>2865.7728267487</v>
      </c>
      <c r="BQ44">
        <f t="shared" ref="BQ44:BR44" si="66">+BP44*1.03</f>
        <v>2951.7460115511612</v>
      </c>
      <c r="BR44">
        <f t="shared" si="66"/>
        <v>3040.2983918976961</v>
      </c>
    </row>
    <row r="45" spans="1:70" ht="28.5" customHeight="1" x14ac:dyDescent="0.25">
      <c r="A45" s="80" t="s">
        <v>128</v>
      </c>
      <c r="B45" s="85">
        <v>44</v>
      </c>
      <c r="C45" s="96">
        <v>2956.03</v>
      </c>
      <c r="D45" s="90" t="s">
        <v>129</v>
      </c>
      <c r="E45" s="79" t="s">
        <v>130</v>
      </c>
      <c r="F45" s="269" t="s">
        <v>128</v>
      </c>
      <c r="G45" s="110"/>
      <c r="H45" s="110"/>
      <c r="I45" s="110"/>
      <c r="J45" s="110"/>
      <c r="K45" s="110"/>
      <c r="L45" s="110"/>
      <c r="M45" s="110"/>
      <c r="N45" s="110"/>
      <c r="O45" s="110"/>
      <c r="P45" s="110"/>
      <c r="Q45" s="110"/>
      <c r="R45" s="110"/>
      <c r="S45" s="110"/>
      <c r="T45" s="110"/>
      <c r="U45" s="110"/>
      <c r="V45" s="110"/>
      <c r="W45" s="110"/>
      <c r="X45" s="110"/>
      <c r="Y45" s="110"/>
      <c r="Z45" s="110"/>
      <c r="AA45" s="110"/>
      <c r="AB45" s="110"/>
      <c r="BK45" s="78" t="str">
        <f t="shared" si="33"/>
        <v>8</v>
      </c>
      <c r="BL45" s="85">
        <f t="shared" si="34"/>
        <v>44</v>
      </c>
      <c r="BM45" s="519">
        <f t="shared" si="35"/>
        <v>2956.03</v>
      </c>
      <c r="BN45">
        <f t="shared" si="36"/>
        <v>3044.7109000000005</v>
      </c>
      <c r="BO45">
        <f t="shared" si="36"/>
        <v>3136.0522270000006</v>
      </c>
      <c r="BP45">
        <f t="shared" si="36"/>
        <v>3230.1337938100005</v>
      </c>
      <c r="BQ45">
        <f t="shared" ref="BQ45:BR45" si="67">+BP45*1.03</f>
        <v>3327.0378076243005</v>
      </c>
      <c r="BR45">
        <f t="shared" si="67"/>
        <v>3426.8489418530298</v>
      </c>
    </row>
    <row r="46" spans="1:70" ht="28.5" customHeight="1" x14ac:dyDescent="0.25">
      <c r="A46" s="80" t="s">
        <v>128</v>
      </c>
      <c r="B46" s="85">
        <v>49</v>
      </c>
      <c r="C46" s="96">
        <v>3238.4410200000007</v>
      </c>
      <c r="D46" s="90" t="s">
        <v>129</v>
      </c>
      <c r="E46" s="79" t="s">
        <v>131</v>
      </c>
      <c r="F46" s="269" t="s">
        <v>128</v>
      </c>
      <c r="G46" s="110"/>
      <c r="H46" s="110"/>
      <c r="I46" s="110"/>
      <c r="J46" s="110"/>
      <c r="K46" s="110"/>
      <c r="L46" s="110"/>
      <c r="M46" s="110"/>
      <c r="N46" s="110"/>
      <c r="O46" s="110"/>
      <c r="P46" s="110"/>
      <c r="Q46" s="110"/>
      <c r="R46" s="110"/>
      <c r="S46" s="110"/>
      <c r="T46" s="110"/>
      <c r="U46" s="110"/>
      <c r="V46" s="110"/>
      <c r="W46" s="110"/>
      <c r="X46" s="110"/>
      <c r="Y46" s="110"/>
      <c r="Z46" s="110"/>
      <c r="AA46" s="110"/>
      <c r="AB46" s="110"/>
      <c r="BK46" s="78" t="str">
        <f t="shared" si="33"/>
        <v>8</v>
      </c>
      <c r="BL46" s="85">
        <f t="shared" si="34"/>
        <v>49</v>
      </c>
      <c r="BM46" s="519">
        <f t="shared" si="35"/>
        <v>3238.4410200000007</v>
      </c>
      <c r="BN46">
        <f t="shared" si="36"/>
        <v>3335.5942506000006</v>
      </c>
      <c r="BO46">
        <f t="shared" si="36"/>
        <v>3435.6620781180009</v>
      </c>
      <c r="BP46">
        <f t="shared" si="36"/>
        <v>3538.7319404615409</v>
      </c>
      <c r="BQ46">
        <f t="shared" ref="BQ46:BR46" si="68">+BP46*1.03</f>
        <v>3644.8938986753874</v>
      </c>
      <c r="BR46">
        <f t="shared" si="68"/>
        <v>3754.2407156356489</v>
      </c>
    </row>
    <row r="47" spans="1:70" ht="28.5" customHeight="1" x14ac:dyDescent="0.25">
      <c r="A47" s="80" t="s">
        <v>128</v>
      </c>
      <c r="B47" s="85" t="s">
        <v>132</v>
      </c>
      <c r="C47" s="96">
        <v>3501.28</v>
      </c>
      <c r="D47" s="90" t="s">
        <v>133</v>
      </c>
      <c r="E47" s="79" t="s">
        <v>134</v>
      </c>
      <c r="F47" s="269" t="s">
        <v>128</v>
      </c>
      <c r="G47" s="110"/>
      <c r="H47" s="110"/>
      <c r="I47" s="110"/>
      <c r="J47" s="110"/>
      <c r="K47" s="110"/>
      <c r="L47" s="110"/>
      <c r="M47" s="110"/>
      <c r="N47" s="110"/>
      <c r="O47" s="110"/>
      <c r="P47" s="110"/>
      <c r="Q47" s="110"/>
      <c r="R47" s="110"/>
      <c r="S47" s="110"/>
      <c r="T47" s="110"/>
      <c r="U47" s="110"/>
      <c r="V47" s="110"/>
      <c r="W47" s="110"/>
      <c r="X47" s="110"/>
      <c r="Y47" s="110"/>
      <c r="Z47" s="110"/>
      <c r="AA47" s="110"/>
      <c r="AB47" s="110"/>
      <c r="BK47" s="78" t="str">
        <f t="shared" si="33"/>
        <v>8</v>
      </c>
      <c r="BL47" s="85" t="str">
        <f t="shared" si="34"/>
        <v>ECIC IA-1</v>
      </c>
      <c r="BM47" s="519">
        <f t="shared" si="35"/>
        <v>3501.28</v>
      </c>
      <c r="BN47">
        <f t="shared" si="36"/>
        <v>3606.3184000000001</v>
      </c>
      <c r="BO47">
        <f t="shared" si="36"/>
        <v>3714.5079520000004</v>
      </c>
      <c r="BP47">
        <f t="shared" si="36"/>
        <v>3825.9431905600004</v>
      </c>
      <c r="BQ47">
        <f t="shared" ref="BQ47:BR47" si="69">+BP47*1.03</f>
        <v>3940.7214862768005</v>
      </c>
      <c r="BR47">
        <f t="shared" si="69"/>
        <v>4058.9431308651046</v>
      </c>
    </row>
    <row r="48" spans="1:70" ht="28.5" customHeight="1" x14ac:dyDescent="0.25">
      <c r="A48" s="80" t="s">
        <v>128</v>
      </c>
      <c r="B48" s="85" t="s">
        <v>135</v>
      </c>
      <c r="C48" s="96">
        <v>3770.6</v>
      </c>
      <c r="D48" s="90" t="s">
        <v>133</v>
      </c>
      <c r="E48" s="79" t="s">
        <v>136</v>
      </c>
      <c r="F48" s="269" t="s">
        <v>128</v>
      </c>
      <c r="G48" s="110"/>
      <c r="H48" s="110"/>
      <c r="I48" s="110"/>
      <c r="J48" s="110"/>
      <c r="K48" s="110"/>
      <c r="L48" s="110"/>
      <c r="M48" s="110"/>
      <c r="N48" s="110"/>
      <c r="O48" s="110"/>
      <c r="P48" s="110"/>
      <c r="Q48" s="110"/>
      <c r="R48" s="110"/>
      <c r="S48" s="110"/>
      <c r="T48" s="110"/>
      <c r="U48" s="110"/>
      <c r="V48" s="110"/>
      <c r="W48" s="110"/>
      <c r="X48" s="110"/>
      <c r="Y48" s="110"/>
      <c r="Z48" s="110"/>
      <c r="AA48" s="110"/>
      <c r="AB48" s="110"/>
      <c r="BK48" s="78" t="str">
        <f t="shared" si="33"/>
        <v>8</v>
      </c>
      <c r="BL48" s="85" t="str">
        <f t="shared" si="34"/>
        <v>ECIC IA-2</v>
      </c>
      <c r="BM48" s="519">
        <f t="shared" si="35"/>
        <v>3770.6</v>
      </c>
      <c r="BN48">
        <f t="shared" si="36"/>
        <v>3883.7179999999998</v>
      </c>
      <c r="BO48">
        <f t="shared" si="36"/>
        <v>4000.2295399999998</v>
      </c>
      <c r="BP48">
        <f t="shared" si="36"/>
        <v>4120.2364262000001</v>
      </c>
      <c r="BQ48">
        <f t="shared" ref="BQ48:BR48" si="70">+BP48*1.03</f>
        <v>4243.8435189860002</v>
      </c>
      <c r="BR48">
        <f t="shared" si="70"/>
        <v>4371.1588245555804</v>
      </c>
    </row>
    <row r="49" spans="1:70" ht="28.5" customHeight="1" x14ac:dyDescent="0.25">
      <c r="A49" s="80" t="s">
        <v>128</v>
      </c>
      <c r="B49" s="85" t="s">
        <v>137</v>
      </c>
      <c r="C49" s="96">
        <v>3950.17</v>
      </c>
      <c r="D49" s="90" t="s">
        <v>138</v>
      </c>
      <c r="E49" s="79"/>
      <c r="F49" s="269" t="s">
        <v>128</v>
      </c>
      <c r="G49" s="110"/>
      <c r="H49" s="110"/>
      <c r="I49" s="110"/>
      <c r="J49" s="110"/>
      <c r="K49" s="110"/>
      <c r="L49" s="110"/>
      <c r="M49" s="110"/>
      <c r="N49" s="110"/>
      <c r="O49" s="110"/>
      <c r="P49" s="110"/>
      <c r="Q49" s="110"/>
      <c r="R49" s="110"/>
      <c r="S49" s="110"/>
      <c r="T49" s="110"/>
      <c r="U49" s="110"/>
      <c r="V49" s="110"/>
      <c r="W49" s="110"/>
      <c r="X49" s="110"/>
      <c r="Y49" s="110"/>
      <c r="Z49" s="110"/>
      <c r="AA49" s="110"/>
      <c r="AB49" s="110"/>
      <c r="BK49" s="78" t="str">
        <f t="shared" si="33"/>
        <v>8</v>
      </c>
      <c r="BL49" s="85" t="str">
        <f t="shared" si="34"/>
        <v>ECIC IP-1</v>
      </c>
      <c r="BM49" s="519">
        <f t="shared" si="35"/>
        <v>3950.17</v>
      </c>
      <c r="BN49">
        <f t="shared" si="36"/>
        <v>4068.6751000000004</v>
      </c>
      <c r="BO49">
        <f t="shared" si="36"/>
        <v>4190.7353530000009</v>
      </c>
      <c r="BP49">
        <f t="shared" si="36"/>
        <v>4316.4574135900011</v>
      </c>
      <c r="BQ49">
        <f t="shared" ref="BQ49:BR49" si="71">+BP49*1.03</f>
        <v>4445.9511359977014</v>
      </c>
      <c r="BR49">
        <f t="shared" si="71"/>
        <v>4579.3296700776327</v>
      </c>
    </row>
    <row r="50" spans="1:70" ht="28.5" customHeight="1" x14ac:dyDescent="0.25">
      <c r="A50" s="80" t="s">
        <v>128</v>
      </c>
      <c r="B50" s="85" t="s">
        <v>139</v>
      </c>
      <c r="C50" s="96">
        <v>4129.71</v>
      </c>
      <c r="D50" s="90" t="s">
        <v>140</v>
      </c>
      <c r="E50" s="79" t="s">
        <v>134</v>
      </c>
      <c r="F50" s="269" t="s">
        <v>128</v>
      </c>
      <c r="G50" s="110"/>
      <c r="H50" s="110"/>
      <c r="I50" s="110"/>
      <c r="J50" s="110"/>
      <c r="K50" s="110"/>
      <c r="L50" s="110"/>
      <c r="M50" s="110"/>
      <c r="N50" s="110"/>
      <c r="O50" s="110"/>
      <c r="P50" s="110"/>
      <c r="Q50" s="110"/>
      <c r="R50" s="110"/>
      <c r="S50" s="110"/>
      <c r="T50" s="110"/>
      <c r="U50" s="110"/>
      <c r="V50" s="110"/>
      <c r="W50" s="110"/>
      <c r="X50" s="110"/>
      <c r="Y50" s="110"/>
      <c r="Z50" s="110"/>
      <c r="AA50" s="110"/>
      <c r="AB50" s="110"/>
      <c r="BK50" s="78" t="str">
        <f t="shared" si="33"/>
        <v>8</v>
      </c>
      <c r="BL50" s="85" t="str">
        <f t="shared" si="34"/>
        <v>ECIC IA-3
ECIC IP-2</v>
      </c>
      <c r="BM50" s="519">
        <f t="shared" si="35"/>
        <v>4129.71</v>
      </c>
      <c r="BN50">
        <f t="shared" si="36"/>
        <v>4253.6013000000003</v>
      </c>
      <c r="BO50">
        <f t="shared" si="36"/>
        <v>4381.209339</v>
      </c>
      <c r="BP50">
        <f t="shared" si="36"/>
        <v>4512.6456191699999</v>
      </c>
      <c r="BQ50">
        <f t="shared" ref="BQ50:BR50" si="72">+BP50*1.03</f>
        <v>4648.0249877450997</v>
      </c>
      <c r="BR50">
        <f t="shared" si="72"/>
        <v>4787.4657373774526</v>
      </c>
    </row>
    <row r="51" spans="1:70" ht="28.5" customHeight="1" x14ac:dyDescent="0.25">
      <c r="A51" s="80" t="s">
        <v>128</v>
      </c>
      <c r="B51" s="85" t="s">
        <v>141</v>
      </c>
      <c r="C51" s="96">
        <v>4399.05</v>
      </c>
      <c r="D51" s="90" t="s">
        <v>133</v>
      </c>
      <c r="E51" s="77"/>
      <c r="F51" s="269" t="s">
        <v>128</v>
      </c>
      <c r="G51" s="110"/>
      <c r="H51" s="110"/>
      <c r="I51" s="110"/>
      <c r="J51" s="110"/>
      <c r="K51" s="110"/>
      <c r="L51" s="110"/>
      <c r="M51" s="110"/>
      <c r="N51" s="110"/>
      <c r="O51" s="110"/>
      <c r="P51" s="110"/>
      <c r="Q51" s="110"/>
      <c r="R51" s="110"/>
      <c r="S51" s="110"/>
      <c r="T51" s="110"/>
      <c r="U51" s="110"/>
      <c r="V51" s="110"/>
      <c r="W51" s="110"/>
      <c r="X51" s="110"/>
      <c r="Y51" s="110"/>
      <c r="Z51" s="110"/>
      <c r="AA51" s="110"/>
      <c r="AB51" s="110"/>
      <c r="BK51" s="78" t="str">
        <f t="shared" si="33"/>
        <v>8</v>
      </c>
      <c r="BL51" s="85" t="str">
        <f t="shared" si="34"/>
        <v>ECIC IA-4</v>
      </c>
      <c r="BM51" s="519">
        <f t="shared" si="35"/>
        <v>4399.05</v>
      </c>
      <c r="BN51">
        <f t="shared" si="36"/>
        <v>4531.0215000000007</v>
      </c>
      <c r="BO51">
        <f t="shared" si="36"/>
        <v>4666.9521450000011</v>
      </c>
      <c r="BP51">
        <f t="shared" si="36"/>
        <v>4806.9607093500017</v>
      </c>
      <c r="BQ51">
        <f t="shared" ref="BQ51:BR51" si="73">+BP51*1.03</f>
        <v>4951.1695306305019</v>
      </c>
      <c r="BR51">
        <f t="shared" si="73"/>
        <v>5099.7046165494166</v>
      </c>
    </row>
    <row r="52" spans="1:70" ht="28.5" customHeight="1" x14ac:dyDescent="0.25">
      <c r="A52" s="80" t="s">
        <v>128</v>
      </c>
      <c r="B52" s="85" t="s">
        <v>142</v>
      </c>
      <c r="C52" s="96">
        <v>4488.84</v>
      </c>
      <c r="D52" s="94" t="s">
        <v>138</v>
      </c>
      <c r="E52" s="79" t="s">
        <v>134</v>
      </c>
      <c r="F52" s="269" t="s">
        <v>128</v>
      </c>
      <c r="G52" s="110"/>
      <c r="H52" s="110"/>
      <c r="I52" s="110"/>
      <c r="J52" s="110"/>
      <c r="K52" s="110"/>
      <c r="L52" s="110"/>
      <c r="M52" s="110"/>
      <c r="N52" s="110"/>
      <c r="O52" s="110"/>
      <c r="P52" s="110"/>
      <c r="Q52" s="110"/>
      <c r="R52" s="110"/>
      <c r="S52" s="110"/>
      <c r="T52" s="110"/>
      <c r="U52" s="110"/>
      <c r="V52" s="110"/>
      <c r="W52" s="110"/>
      <c r="X52" s="110"/>
      <c r="Y52" s="110"/>
      <c r="Z52" s="110"/>
      <c r="AA52" s="110"/>
      <c r="AB52" s="110"/>
      <c r="BK52" s="78" t="str">
        <f t="shared" si="33"/>
        <v>8</v>
      </c>
      <c r="BL52" s="85" t="str">
        <f t="shared" si="34"/>
        <v>ECIC IP-3</v>
      </c>
      <c r="BM52" s="519">
        <f t="shared" si="35"/>
        <v>4488.84</v>
      </c>
      <c r="BN52">
        <f t="shared" si="36"/>
        <v>4623.5052000000005</v>
      </c>
      <c r="BO52">
        <f t="shared" si="36"/>
        <v>4762.2103560000005</v>
      </c>
      <c r="BP52">
        <f t="shared" si="36"/>
        <v>4905.0766666800009</v>
      </c>
      <c r="BQ52">
        <f t="shared" ref="BQ52:BR52" si="74">+BP52*1.03</f>
        <v>5052.2289666804008</v>
      </c>
      <c r="BR52">
        <f t="shared" si="74"/>
        <v>5203.7958356808131</v>
      </c>
    </row>
    <row r="53" spans="1:70" ht="28.5" customHeight="1" x14ac:dyDescent="0.25">
      <c r="A53" s="80" t="s">
        <v>128</v>
      </c>
      <c r="B53" s="85" t="s">
        <v>143</v>
      </c>
      <c r="C53" s="96">
        <v>4668.3900000000003</v>
      </c>
      <c r="D53" s="94" t="s">
        <v>138</v>
      </c>
      <c r="E53" s="82"/>
      <c r="F53" s="269" t="s">
        <v>128</v>
      </c>
      <c r="G53" s="110"/>
      <c r="H53" s="110"/>
      <c r="I53" s="110"/>
      <c r="J53" s="110"/>
      <c r="K53" s="110"/>
      <c r="L53" s="110"/>
      <c r="M53" s="110"/>
      <c r="N53" s="110"/>
      <c r="O53" s="110"/>
      <c r="P53" s="110"/>
      <c r="Q53" s="110"/>
      <c r="R53" s="110"/>
      <c r="S53" s="110"/>
      <c r="T53" s="110"/>
      <c r="U53" s="110"/>
      <c r="V53" s="110"/>
      <c r="W53" s="110"/>
      <c r="X53" s="110"/>
      <c r="Y53" s="110"/>
      <c r="Z53" s="110"/>
      <c r="AA53" s="110"/>
      <c r="AB53" s="110"/>
      <c r="BK53" s="78" t="str">
        <f t="shared" si="33"/>
        <v>8</v>
      </c>
      <c r="BL53" s="85" t="str">
        <f t="shared" si="34"/>
        <v>ECIC IP-4</v>
      </c>
      <c r="BM53" s="519">
        <f t="shared" si="35"/>
        <v>4668.3900000000003</v>
      </c>
      <c r="BN53">
        <f t="shared" si="36"/>
        <v>4808.4417000000003</v>
      </c>
      <c r="BO53">
        <f t="shared" si="36"/>
        <v>4952.6949510000004</v>
      </c>
      <c r="BP53">
        <f t="shared" si="36"/>
        <v>5101.2757995300008</v>
      </c>
      <c r="BQ53">
        <f t="shared" ref="BQ53:BR53" si="75">+BP53*1.03</f>
        <v>5254.3140735159013</v>
      </c>
      <c r="BR53">
        <f t="shared" si="75"/>
        <v>5411.9434957213789</v>
      </c>
    </row>
    <row r="54" spans="1:70" ht="28.5" customHeight="1" x14ac:dyDescent="0.25">
      <c r="A54" s="80" t="s">
        <v>128</v>
      </c>
      <c r="B54" s="85" t="s">
        <v>144</v>
      </c>
      <c r="C54" s="96">
        <v>5117.2545078000012</v>
      </c>
      <c r="D54" s="94" t="s">
        <v>145</v>
      </c>
      <c r="E54" s="79" t="s">
        <v>134</v>
      </c>
      <c r="F54" s="269" t="s">
        <v>128</v>
      </c>
      <c r="G54" s="110"/>
      <c r="H54" s="110"/>
      <c r="I54" s="110"/>
      <c r="J54" s="110"/>
      <c r="K54" s="110"/>
      <c r="L54" s="110"/>
      <c r="M54" s="110"/>
      <c r="N54" s="110"/>
      <c r="O54" s="110"/>
      <c r="P54" s="110"/>
      <c r="Q54" s="110"/>
      <c r="R54" s="110"/>
      <c r="S54" s="110"/>
      <c r="T54" s="110"/>
      <c r="U54" s="110"/>
      <c r="V54" s="110"/>
      <c r="W54" s="110"/>
      <c r="X54" s="110"/>
      <c r="Y54" s="110"/>
      <c r="Z54" s="110"/>
      <c r="AA54" s="110"/>
      <c r="AB54" s="110"/>
      <c r="BK54" s="78" t="str">
        <f t="shared" si="33"/>
        <v>8</v>
      </c>
      <c r="BL54" s="85" t="str">
        <f t="shared" si="34"/>
        <v>ECIC IC-1</v>
      </c>
      <c r="BM54" s="519">
        <f t="shared" si="35"/>
        <v>5117.2545078000012</v>
      </c>
      <c r="BN54">
        <f t="shared" si="36"/>
        <v>5270.7721430340016</v>
      </c>
      <c r="BO54">
        <f t="shared" si="36"/>
        <v>5428.8953073250213</v>
      </c>
      <c r="BP54">
        <f t="shared" si="36"/>
        <v>5591.7621665447723</v>
      </c>
      <c r="BQ54">
        <f t="shared" ref="BQ54:BR54" si="76">+BP54*1.03</f>
        <v>5759.5150315411156</v>
      </c>
      <c r="BR54">
        <f t="shared" si="76"/>
        <v>5932.3004824873497</v>
      </c>
    </row>
    <row r="55" spans="1:70" ht="28.5" customHeight="1" x14ac:dyDescent="0.25">
      <c r="A55" s="80" t="s">
        <v>128</v>
      </c>
      <c r="B55" s="85" t="s">
        <v>146</v>
      </c>
      <c r="C55" s="96">
        <v>5386.59</v>
      </c>
      <c r="D55" s="94" t="s">
        <v>145</v>
      </c>
      <c r="E55" s="79" t="s">
        <v>147</v>
      </c>
      <c r="F55" s="269" t="s">
        <v>128</v>
      </c>
      <c r="G55" s="110"/>
      <c r="H55" s="110"/>
      <c r="I55" s="110"/>
      <c r="J55" s="110"/>
      <c r="K55" s="110"/>
      <c r="L55" s="110"/>
      <c r="M55" s="110"/>
      <c r="N55" s="110"/>
      <c r="O55" s="110"/>
      <c r="P55" s="110"/>
      <c r="Q55" s="110"/>
      <c r="R55" s="110"/>
      <c r="S55" s="110"/>
      <c r="T55" s="110"/>
      <c r="U55" s="110"/>
      <c r="V55" s="110"/>
      <c r="W55" s="110"/>
      <c r="X55" s="110"/>
      <c r="Y55" s="110"/>
      <c r="Z55" s="110"/>
      <c r="AA55" s="110"/>
      <c r="AB55" s="110"/>
      <c r="BK55" s="78" t="str">
        <f t="shared" si="33"/>
        <v>8</v>
      </c>
      <c r="BL55" s="85" t="str">
        <f t="shared" si="34"/>
        <v>ECIC IC-2</v>
      </c>
      <c r="BM55" s="519">
        <f t="shared" si="35"/>
        <v>5386.59</v>
      </c>
      <c r="BN55">
        <f t="shared" si="36"/>
        <v>5548.1877000000004</v>
      </c>
      <c r="BO55">
        <f t="shared" si="36"/>
        <v>5714.6333310000009</v>
      </c>
      <c r="BP55">
        <f t="shared" si="36"/>
        <v>5886.072330930001</v>
      </c>
      <c r="BQ55">
        <f t="shared" ref="BQ55:BR55" si="77">+BP55*1.03</f>
        <v>6062.6545008579014</v>
      </c>
      <c r="BR55">
        <f t="shared" si="77"/>
        <v>6244.5341358836386</v>
      </c>
    </row>
    <row r="56" spans="1:70" ht="28.5" customHeight="1" x14ac:dyDescent="0.25">
      <c r="A56" s="80" t="s">
        <v>128</v>
      </c>
      <c r="B56" s="85" t="s">
        <v>148</v>
      </c>
      <c r="C56" s="96">
        <v>5566.13</v>
      </c>
      <c r="D56" s="94" t="s">
        <v>145</v>
      </c>
      <c r="E56" s="79" t="s">
        <v>147</v>
      </c>
      <c r="F56" s="269" t="s">
        <v>128</v>
      </c>
      <c r="G56" s="110"/>
      <c r="H56" s="110"/>
      <c r="I56" s="110"/>
      <c r="J56" s="110"/>
      <c r="K56" s="110"/>
      <c r="L56" s="110"/>
      <c r="M56" s="110"/>
      <c r="N56" s="110"/>
      <c r="O56" s="110"/>
      <c r="P56" s="110"/>
      <c r="Q56" s="110"/>
      <c r="R56" s="110"/>
      <c r="S56" s="110"/>
      <c r="T56" s="110"/>
      <c r="U56" s="110"/>
      <c r="V56" s="110"/>
      <c r="W56" s="110"/>
      <c r="X56" s="110"/>
      <c r="Y56" s="110"/>
      <c r="Z56" s="110"/>
      <c r="AA56" s="110"/>
      <c r="AB56" s="110"/>
      <c r="BK56" s="78" t="str">
        <f t="shared" si="33"/>
        <v>8</v>
      </c>
      <c r="BL56" s="85" t="str">
        <f t="shared" si="34"/>
        <v>ECIC IC-3</v>
      </c>
      <c r="BM56" s="519">
        <f t="shared" si="35"/>
        <v>5566.13</v>
      </c>
      <c r="BN56">
        <f t="shared" si="36"/>
        <v>5733.1139000000003</v>
      </c>
      <c r="BO56">
        <f t="shared" si="36"/>
        <v>5905.1073170000009</v>
      </c>
      <c r="BP56">
        <f t="shared" si="36"/>
        <v>6082.2605365100007</v>
      </c>
      <c r="BQ56">
        <f t="shared" ref="BQ56:BR56" si="78">+BP56*1.03</f>
        <v>6264.7283526053006</v>
      </c>
      <c r="BR56">
        <f t="shared" si="78"/>
        <v>6452.6702031834602</v>
      </c>
    </row>
    <row r="57" spans="1:70" ht="28.5" customHeight="1" x14ac:dyDescent="0.25">
      <c r="A57" s="270" t="s">
        <v>128</v>
      </c>
      <c r="B57" s="271" t="s">
        <v>149</v>
      </c>
      <c r="C57" s="272">
        <v>5925.25</v>
      </c>
      <c r="D57" s="273" t="s">
        <v>145</v>
      </c>
      <c r="E57" s="274" t="s">
        <v>147</v>
      </c>
      <c r="F57" s="275" t="s">
        <v>128</v>
      </c>
      <c r="G57" s="110"/>
      <c r="H57" s="110"/>
      <c r="I57" s="110"/>
      <c r="J57" s="110"/>
      <c r="K57" s="110"/>
      <c r="L57" s="110"/>
      <c r="M57" s="110"/>
      <c r="N57" s="110"/>
      <c r="O57" s="110"/>
      <c r="P57" s="110"/>
      <c r="Q57" s="110"/>
      <c r="R57" s="110"/>
      <c r="S57" s="110"/>
      <c r="T57" s="110"/>
      <c r="U57" s="110"/>
      <c r="V57" s="110"/>
      <c r="W57" s="110"/>
      <c r="X57" s="110"/>
      <c r="Y57" s="110"/>
      <c r="Z57" s="110"/>
      <c r="AA57" s="110"/>
      <c r="AB57" s="110"/>
      <c r="BK57" s="78" t="str">
        <f t="shared" si="33"/>
        <v>8</v>
      </c>
      <c r="BL57" s="85" t="str">
        <f t="shared" si="34"/>
        <v>ECIC IC-4</v>
      </c>
      <c r="BM57" s="519">
        <f t="shared" si="35"/>
        <v>5925.25</v>
      </c>
      <c r="BN57">
        <f t="shared" si="36"/>
        <v>6103.0074999999997</v>
      </c>
      <c r="BO57">
        <f t="shared" si="36"/>
        <v>6286.0977249999996</v>
      </c>
      <c r="BP57">
        <f t="shared" si="36"/>
        <v>6474.6806567499998</v>
      </c>
      <c r="BQ57">
        <f t="shared" ref="BQ57:BR57" si="79">+BP57*1.03</f>
        <v>6668.9210764524996</v>
      </c>
      <c r="BR57">
        <f t="shared" si="79"/>
        <v>6868.9887087460747</v>
      </c>
    </row>
    <row r="58" spans="1:70" x14ac:dyDescent="0.25">
      <c r="G58" s="110"/>
      <c r="H58" s="110"/>
      <c r="I58" s="110"/>
      <c r="J58" s="110"/>
      <c r="K58" s="110"/>
      <c r="L58" s="110"/>
      <c r="M58" s="110"/>
      <c r="N58" s="110"/>
      <c r="O58" s="110"/>
      <c r="P58" s="110"/>
      <c r="Q58" s="110"/>
      <c r="R58" s="110"/>
      <c r="S58" s="110"/>
      <c r="T58" s="110"/>
      <c r="U58" s="110"/>
      <c r="V58" s="110"/>
      <c r="W58" s="110"/>
      <c r="X58" s="110"/>
      <c r="Y58" s="110"/>
      <c r="Z58" s="110"/>
      <c r="AA58" s="110"/>
      <c r="AB58" s="110"/>
    </row>
    <row r="59" spans="1:70" x14ac:dyDescent="0.25">
      <c r="G59" s="110"/>
      <c r="H59" s="110"/>
      <c r="I59" s="110"/>
      <c r="J59" s="110"/>
      <c r="K59" s="110"/>
      <c r="L59" s="110"/>
      <c r="M59" s="110"/>
      <c r="N59" s="110"/>
      <c r="O59" s="110"/>
      <c r="P59" s="110"/>
      <c r="Q59" s="110"/>
      <c r="R59" s="110"/>
      <c r="S59" s="110"/>
      <c r="T59" s="110"/>
      <c r="U59" s="110"/>
      <c r="V59" s="110"/>
      <c r="W59" s="110"/>
      <c r="X59" s="110"/>
      <c r="Y59" s="110"/>
      <c r="Z59" s="110"/>
      <c r="AA59" s="110"/>
      <c r="AB59" s="110"/>
    </row>
    <row r="60" spans="1:70" x14ac:dyDescent="0.25">
      <c r="G60" s="110"/>
      <c r="H60" s="110"/>
      <c r="I60" s="110"/>
      <c r="J60" s="110"/>
      <c r="K60" s="110"/>
      <c r="L60" s="110"/>
      <c r="M60" s="110"/>
      <c r="N60" s="110"/>
      <c r="O60" s="110"/>
      <c r="P60" s="110"/>
      <c r="Q60" s="110"/>
      <c r="R60" s="110"/>
      <c r="S60" s="110"/>
      <c r="T60" s="110"/>
      <c r="U60" s="110"/>
      <c r="V60" s="110"/>
      <c r="W60" s="110"/>
      <c r="X60" s="110"/>
      <c r="Y60" s="110"/>
      <c r="Z60" s="110"/>
      <c r="AA60" s="110"/>
      <c r="AB60" s="110"/>
    </row>
    <row r="61" spans="1:70" x14ac:dyDescent="0.25">
      <c r="G61" s="110"/>
      <c r="H61" s="110"/>
      <c r="I61" s="110"/>
      <c r="J61" s="110"/>
      <c r="K61" s="110"/>
      <c r="L61" s="110"/>
      <c r="M61" s="110"/>
      <c r="N61" s="110"/>
      <c r="O61" s="110"/>
      <c r="P61" s="110"/>
      <c r="Q61" s="110"/>
      <c r="R61" s="110"/>
      <c r="S61" s="110"/>
      <c r="T61" s="110"/>
      <c r="U61" s="110"/>
      <c r="V61" s="110"/>
      <c r="W61" s="110"/>
      <c r="X61" s="110"/>
      <c r="Y61" s="110"/>
      <c r="Z61" s="110"/>
      <c r="AA61" s="110"/>
      <c r="AB61" s="110"/>
    </row>
    <row r="62" spans="1:70" x14ac:dyDescent="0.25">
      <c r="G62" s="110"/>
      <c r="H62" s="110"/>
      <c r="I62" s="110"/>
      <c r="J62" s="110"/>
      <c r="K62" s="110"/>
      <c r="L62" s="110"/>
      <c r="M62" s="110"/>
      <c r="N62" s="110"/>
      <c r="O62" s="110"/>
      <c r="P62" s="110"/>
      <c r="Q62" s="110"/>
      <c r="R62" s="110"/>
      <c r="S62" s="110"/>
      <c r="T62" s="110"/>
      <c r="U62" s="110"/>
      <c r="V62" s="110"/>
      <c r="W62" s="110"/>
      <c r="X62" s="110"/>
      <c r="Y62" s="110"/>
      <c r="Z62" s="110"/>
      <c r="AA62" s="110"/>
      <c r="AB62" s="110"/>
    </row>
    <row r="63" spans="1:70" x14ac:dyDescent="0.25">
      <c r="G63" s="110"/>
      <c r="H63" s="110"/>
      <c r="I63" s="110"/>
      <c r="J63" s="110"/>
      <c r="K63" s="110"/>
      <c r="L63" s="110"/>
      <c r="M63" s="110"/>
      <c r="N63" s="110"/>
      <c r="O63" s="110"/>
      <c r="P63" s="110"/>
      <c r="Q63" s="110"/>
      <c r="R63" s="110"/>
      <c r="S63" s="110"/>
      <c r="T63" s="110"/>
      <c r="U63" s="110"/>
      <c r="V63" s="110"/>
      <c r="W63" s="110"/>
      <c r="X63" s="110"/>
      <c r="Y63" s="110"/>
      <c r="Z63" s="110"/>
      <c r="AA63" s="110"/>
      <c r="AB63" s="110"/>
    </row>
  </sheetData>
  <sheetProtection algorithmName="SHA-512" hashValue="SoRjrZzPOBzYBwHqFsDuBu4m1kW5h6W4IxTxT2ph93DZ804bgLvT4mM2Wg0/o37sJ94ijAz7X5gjE7gKXLfo5A==" saltValue="1o7fYUn6VXavsXDErr0ZMw==" spinCount="100000" sheet="1" objects="1" scenarios="1"/>
  <mergeCells count="16">
    <mergeCell ref="J21:Q21"/>
    <mergeCell ref="J22:Q22"/>
    <mergeCell ref="J23:Q23"/>
    <mergeCell ref="C3:K3"/>
    <mergeCell ref="L3:T3"/>
    <mergeCell ref="J17:Q17"/>
    <mergeCell ref="I16:Q16"/>
    <mergeCell ref="J18:Q18"/>
    <mergeCell ref="J19:Q19"/>
    <mergeCell ref="J20:Q20"/>
    <mergeCell ref="U3:AC3"/>
    <mergeCell ref="AN3:AN4"/>
    <mergeCell ref="AP3:BI3"/>
    <mergeCell ref="AM3:AM4"/>
    <mergeCell ref="AO3:AO4"/>
    <mergeCell ref="AD3:AL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18</vt:i4>
      </vt:variant>
      <vt:variant>
        <vt:lpstr>Intervalos com Nome</vt:lpstr>
      </vt:variant>
      <vt:variant>
        <vt:i4>9</vt:i4>
      </vt:variant>
    </vt:vector>
  </HeadingPairs>
  <TitlesOfParts>
    <vt:vector size="27" baseType="lpstr">
      <vt:lpstr>Introd.</vt:lpstr>
      <vt:lpstr>Info</vt:lpstr>
      <vt:lpstr>1.G.Data</vt:lpstr>
      <vt:lpstr>1.1</vt:lpstr>
      <vt:lpstr>2.Inst.</vt:lpstr>
      <vt:lpstr>2.1</vt:lpstr>
      <vt:lpstr>3.Tasks</vt:lpstr>
      <vt:lpstr>4.Team</vt:lpstr>
      <vt:lpstr>4.1</vt:lpstr>
      <vt:lpstr>4.2</vt:lpstr>
      <vt:lpstr>CAL_BO</vt:lpstr>
      <vt:lpstr>5.Equipments</vt:lpstr>
      <vt:lpstr>Amortizações</vt:lpstr>
      <vt:lpstr>6.Task-Budget</vt:lpstr>
      <vt:lpstr>6.Other Exp. Categories</vt:lpstr>
      <vt:lpstr>7.Budget</vt:lpstr>
      <vt:lpstr>8.Timeline</vt:lpstr>
      <vt:lpstr>7.Summary</vt:lpstr>
      <vt:lpstr>'5.Equipments'!Área_de_Impressão</vt:lpstr>
      <vt:lpstr>'6.Other Exp. Categories'!Área_de_Impressão</vt:lpstr>
      <vt:lpstr>'8.Timeline'!Área_de_Impressão</vt:lpstr>
      <vt:lpstr>Introd.!Área_de_Impressão</vt:lpstr>
      <vt:lpstr>Inst.M</vt:lpstr>
      <vt:lpstr>Rub.M</vt:lpstr>
      <vt:lpstr>Tab.M</vt:lpstr>
      <vt:lpstr>'6.Other Exp. Categories'!Títulos_de_Impressão</vt:lpstr>
      <vt:lpstr>V.M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FCiencias</dc:creator>
  <cp:lastModifiedBy>David Gomes Claro</cp:lastModifiedBy>
  <cp:lastPrinted>2025-01-13T16:09:33Z</cp:lastPrinted>
  <dcterms:created xsi:type="dcterms:W3CDTF">2024-12-22T19:37:32Z</dcterms:created>
  <dcterms:modified xsi:type="dcterms:W3CDTF">2025-12-15T15:27:09Z</dcterms:modified>
</cp:coreProperties>
</file>